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P:\RHTF\Program Documents\2025 RHTF Specific Documents\"/>
    </mc:Choice>
  </mc:AlternateContent>
  <xr:revisionPtr revIDLastSave="0" documentId="13_ncr:1_{8B1E3C9F-3F1C-4803-B1AD-F6B0B59CD7F4}" xr6:coauthVersionLast="47" xr6:coauthVersionMax="47" xr10:uidLastSave="{00000000-0000-0000-0000-000000000000}"/>
  <bookViews>
    <workbookView xWindow="-120" yWindow="-120" windowWidth="29040" windowHeight="15720" tabRatio="851" xr2:uid="{00000000-000D-0000-FFFF-FFFF00000000}"/>
  </bookViews>
  <sheets>
    <sheet name="Cover" sheetId="42" r:id="rId1"/>
    <sheet name="INSTRUCTIONS" sheetId="33" r:id="rId2"/>
    <sheet name="a)Compliance &amp; Underwriting" sheetId="34" r:id="rId3"/>
    <sheet name="b)SetUp Checklist" sheetId="41" r:id="rId4"/>
    <sheet name="1)Project Summary " sheetId="37" r:id="rId5"/>
    <sheet name="2)TDC" sheetId="38" r:id="rId6"/>
    <sheet name="2a)Rehab Scope" sheetId="43" r:id="rId7"/>
    <sheet name="3)Sources &amp; Uses" sheetId="39" r:id="rId8"/>
    <sheet name="4)Buyer Affordability" sheetId="40" r:id="rId9"/>
    <sheet name="5)Buyer Income" sheetId="15" r:id="rId10"/>
    <sheet name="6)LBP-Homebuyer" sheetId="21" r:id="rId11"/>
    <sheet name="KHC Evaluation" sheetId="32" r:id="rId12"/>
    <sheet name="KHC Internal" sheetId="44" r:id="rId13"/>
    <sheet name="RHTF Income Limits-eff 6-1-26" sheetId="74" r:id="rId14"/>
    <sheet name="RHTF Price Limits-eff 12-1-25" sheetId="66" r:id="rId15"/>
    <sheet name="PCR Cover" sheetId="47" r:id="rId16"/>
    <sheet name="PCR a)Checklist" sheetId="53" r:id="rId17"/>
    <sheet name="PCR 1)TDC" sheetId="49" r:id="rId18"/>
    <sheet name="PCR 1a)Rehab Scope" sheetId="50" r:id="rId19"/>
    <sheet name="PCR 2)Sources &amp; Uses" sheetId="51" r:id="rId20"/>
    <sheet name="PCR 3)Buyer Affordability " sheetId="52" r:id="rId21"/>
    <sheet name="PCR KHC Internal " sheetId="57" r:id="rId22"/>
    <sheet name="LBP-Homebuyer" sheetId="59" r:id="rId23"/>
  </sheets>
  <definedNames>
    <definedName name="buyer" localSheetId="14">#REF!</definedName>
    <definedName name="buyer">'1)Project Summary '!$G$14</definedName>
    <definedName name="city" localSheetId="14">#REF!</definedName>
    <definedName name="city">'1)Project Summary '!$F$7</definedName>
    <definedName name="closeout" localSheetId="14">#REF!</definedName>
    <definedName name="closeout">'PCR Cover'!$B$3</definedName>
    <definedName name="Constr" localSheetId="14">#REF!</definedName>
    <definedName name="Constr">'1)Project Summary '!$J$21</definedName>
    <definedName name="county" localSheetId="14">#REF!</definedName>
    <definedName name="county">'1)Project Summary '!$S$6</definedName>
    <definedName name="developer" localSheetId="14">#REF!</definedName>
    <definedName name="developer">'1)Project Summary '!$G$5</definedName>
    <definedName name="DevFee" localSheetId="17">'PCR 1)TDC'!$E$90</definedName>
    <definedName name="DevFee" localSheetId="14">#REF!</definedName>
    <definedName name="DevFee">'2)TDC'!$E$95</definedName>
    <definedName name="Did_this_household_receive_housing_counseling?">'PCR 3)Buyer Affordability '!$K$6</definedName>
    <definedName name="EFixed">#REF!</definedName>
    <definedName name="EHeat.AP0">#REF!</definedName>
    <definedName name="EHeat.AP1">#REF!</definedName>
    <definedName name="EHeat.AP2">#REF!</definedName>
    <definedName name="EHeat.AP3">#REF!</definedName>
    <definedName name="EHeat.AP4">#REF!</definedName>
    <definedName name="EHeat.AP5">#REF!</definedName>
    <definedName name="EHeat.DP0">#REF!</definedName>
    <definedName name="EHeat.DP1">#REF!</definedName>
    <definedName name="EHeat.DP2">#REF!</definedName>
    <definedName name="EHeat.DP3">#REF!</definedName>
    <definedName name="EHeat.DP4">#REF!</definedName>
    <definedName name="EHeat.DP5">#REF!</definedName>
    <definedName name="EHeat.SF0">#REF!</definedName>
    <definedName name="EHeat.SF1">#REF!</definedName>
    <definedName name="EHeat.SF2">#REF!</definedName>
    <definedName name="EHeat.SF3">#REF!</definedName>
    <definedName name="EHeat.SF4">#REF!</definedName>
    <definedName name="EHeat.SF5">#REF!</definedName>
    <definedName name="EHeat.Tier1">#REF!</definedName>
    <definedName name="ETax">#REF!</definedName>
    <definedName name="file" localSheetId="4">#REF!</definedName>
    <definedName name="file" localSheetId="14">#REF!</definedName>
    <definedName name="file">'a)Compliance &amp; Underwriting'!$B$1</definedName>
    <definedName name="GHeat.AP0">#REF!</definedName>
    <definedName name="GHeat.AP1">#REF!</definedName>
    <definedName name="GHeat.AP2">#REF!</definedName>
    <definedName name="GHeat.AP3">#REF!</definedName>
    <definedName name="GHeat.AP4">#REF!</definedName>
    <definedName name="GHeat.AP5">#REF!</definedName>
    <definedName name="GHeat.DP0">#REF!</definedName>
    <definedName name="GHeat.DP1">#REF!</definedName>
    <definedName name="GHeat.DP2">#REF!</definedName>
    <definedName name="GHeat.DP3">#REF!</definedName>
    <definedName name="GHeat.DP4">#REF!</definedName>
    <definedName name="GHeat.DP5">#REF!</definedName>
    <definedName name="GHeat.Purch">#REF!</definedName>
    <definedName name="GHeat.SF0">#REF!</definedName>
    <definedName name="GHeat.SF1">#REF!</definedName>
    <definedName name="GHeat.SF2">#REF!</definedName>
    <definedName name="GHeat.SF3">#REF!</definedName>
    <definedName name="GHeat.SF4">#REF!</definedName>
    <definedName name="GHeat.SF5">#REF!</definedName>
    <definedName name="GHeat.Tier1">#REF!</definedName>
    <definedName name="GHeat.Tier2">#REF!</definedName>
    <definedName name="GTax">#REF!</definedName>
    <definedName name="HardCosts" localSheetId="17">'PCR 1)TDC'!$F$68</definedName>
    <definedName name="HardCosts" localSheetId="14">#REF!</definedName>
    <definedName name="HardCosts">'2)TDC'!$F$68</definedName>
    <definedName name="HHsize" localSheetId="14">#REF!</definedName>
    <definedName name="HHsize">'1)Project Summary '!$G$15</definedName>
    <definedName name="HomePrice" localSheetId="17">'PCR 1)TDC'!$F$16</definedName>
    <definedName name="HomePrice" localSheetId="14">#REF!</definedName>
    <definedName name="HomePrice">'2)TDC'!$F$16</definedName>
    <definedName name="IDISNum" localSheetId="21">'PCR KHC Internal '!$C$9</definedName>
    <definedName name="IDISNum" localSheetId="14">#REF!</definedName>
    <definedName name="IDISNum">'KHC Internal'!$C$9</definedName>
    <definedName name="OHeat.AP0">#REF!</definedName>
    <definedName name="OHeat.AP1">#REF!</definedName>
    <definedName name="OHeat.AP2">#REF!</definedName>
    <definedName name="OHeat.AP3">#REF!</definedName>
    <definedName name="OHeat.AP4">#REF!</definedName>
    <definedName name="OHeat.AP5">#REF!</definedName>
    <definedName name="OHeat.DP0">#REF!</definedName>
    <definedName name="OHeat.DP1">#REF!</definedName>
    <definedName name="OHeat.DP2">#REF!</definedName>
    <definedName name="OHeat.DP3">#REF!</definedName>
    <definedName name="OHeat.DP4">#REF!</definedName>
    <definedName name="OHeat.DP5">#REF!</definedName>
    <definedName name="OHeat.SF0">#REF!</definedName>
    <definedName name="OHeat.SF1">#REF!</definedName>
    <definedName name="OHeat.SF2">#REF!</definedName>
    <definedName name="OHeat.SF3">#REF!</definedName>
    <definedName name="OHeat.SF4">#REF!</definedName>
    <definedName name="OHeat.SF5">#REF!</definedName>
    <definedName name="OPurch">#REF!</definedName>
    <definedName name="_xlnm.Print_Area" localSheetId="4">'1)Project Summary '!$A$1:$W$174</definedName>
    <definedName name="_xlnm.Print_Area" localSheetId="5">'2)TDC'!$B$1:$I$101</definedName>
    <definedName name="_xlnm.Print_Area" localSheetId="6">'2a)Rehab Scope'!$B$1:$J$210</definedName>
    <definedName name="_xlnm.Print_Area" localSheetId="7">'3)Sources &amp; Uses'!$B$1:$K$72</definedName>
    <definedName name="_xlnm.Print_Area" localSheetId="8">'4)Buyer Affordability'!$B$1:$J$58</definedName>
    <definedName name="_xlnm.Print_Area" localSheetId="9">'5)Buyer Income'!$B$1:$K$41</definedName>
    <definedName name="_xlnm.Print_Area" localSheetId="10">'6)LBP-Homebuyer'!$B$2:$L$31</definedName>
    <definedName name="_xlnm.Print_Area" localSheetId="2">'a)Compliance &amp; Underwriting'!$A$1:$H$38</definedName>
    <definedName name="_xlnm.Print_Area" localSheetId="3">'b)SetUp Checklist'!$A$1:$M$51</definedName>
    <definedName name="_xlnm.Print_Area" localSheetId="1">INSTRUCTIONS!$B$1:$D$49</definedName>
    <definedName name="_xlnm.Print_Area" localSheetId="11">'KHC Evaluation'!$A$1:$K$45</definedName>
    <definedName name="_xlnm.Print_Area" localSheetId="12">'KHC Internal'!$A$1:$J$53</definedName>
    <definedName name="_xlnm.Print_Area" localSheetId="17">'PCR 1)TDC'!$B$1:$L$104</definedName>
    <definedName name="_xlnm.Print_Area" localSheetId="18">'PCR 1a)Rehab Scope'!$B$1:$K$37</definedName>
    <definedName name="_xlnm.Print_Area" localSheetId="19">'PCR 2)Sources &amp; Uses'!$B$1:$L$75</definedName>
    <definedName name="_xlnm.Print_Area" localSheetId="20">'PCR 3)Buyer Affordability '!$B$1:$K$58</definedName>
    <definedName name="_xlnm.Print_Area" localSheetId="16">'PCR a)Checklist'!$A$1:$M$39</definedName>
    <definedName name="_xlnm.Print_Area" localSheetId="15">'PCR Cover'!$B$1:$F$16</definedName>
    <definedName name="_xlnm.Print_Area" localSheetId="21">'PCR KHC Internal '!$A$1:$J$31</definedName>
    <definedName name="_xlnm.Print_Area" localSheetId="13">'RHTF Income Limits-eff 6-1-26'!$A$1:$J$131</definedName>
    <definedName name="_xlnm.Print_Titles" localSheetId="5">'2)TDC'!$B:$E</definedName>
    <definedName name="_xlnm.Print_Titles" localSheetId="17">'PCR 1)TDC'!$B:$E</definedName>
    <definedName name="_xlnm.Print_Titles" localSheetId="13">'RHTF Income Limits-eff 6-1-26'!$4:$5</definedName>
    <definedName name="proj" localSheetId="14">#REF!</definedName>
    <definedName name="proj">'1)Project Summary '!$G$6</definedName>
    <definedName name="ProjNum" localSheetId="14">#REF!</definedName>
    <definedName name="ProjNum">'1)Project Summary '!$H$18</definedName>
    <definedName name="Range.0BR">#REF!</definedName>
    <definedName name="Range.1BR">#REF!</definedName>
    <definedName name="Range.2BR">#REF!</definedName>
    <definedName name="Range.3BR">#REF!</definedName>
    <definedName name="Range.4BR">#REF!</definedName>
    <definedName name="Range.5BR">#REF!</definedName>
    <definedName name="Refrig.0BR">#REF!</definedName>
    <definedName name="Refrig.1BR">#REF!</definedName>
    <definedName name="Refrig.2BR">#REF!</definedName>
    <definedName name="Refrig.3BR">#REF!</definedName>
    <definedName name="Refrig.4BR">#REF!</definedName>
    <definedName name="Refrig.5BR">#REF!</definedName>
    <definedName name="SCost.0BR">#REF!</definedName>
    <definedName name="SCost.1BR">#REF!</definedName>
    <definedName name="SCost.2BR">#REF!</definedName>
    <definedName name="SCost.3BR">#REF!</definedName>
    <definedName name="SCost.4BR">#REF!</definedName>
    <definedName name="SCost.5BR">#REF!</definedName>
    <definedName name="SCost.SF0">#REF!</definedName>
    <definedName name="SCost.SF1">#REF!</definedName>
    <definedName name="SCost.SF2">#REF!</definedName>
    <definedName name="SCost.SF3">#REF!</definedName>
    <definedName name="SCost.SF4">#REF!</definedName>
    <definedName name="SCost.SF5">#REF!</definedName>
    <definedName name="sqft" localSheetId="14">#REF!</definedName>
    <definedName name="sqft">'1)Project Summary '!$J$20</definedName>
    <definedName name="TDC" localSheetId="17">'PCR 1)TDC'!$F$92</definedName>
    <definedName name="TDC" localSheetId="14">#REF!</definedName>
    <definedName name="TDC">'2)TDC'!$F$97</definedName>
    <definedName name="UECook.0BR">#REF!</definedName>
    <definedName name="UECook.1BR">#REF!</definedName>
    <definedName name="UECook.2BR">#REF!</definedName>
    <definedName name="UECook.3BR">#REF!</definedName>
    <definedName name="UECook.4BR">#REF!</definedName>
    <definedName name="UECook.5BR">#REF!</definedName>
    <definedName name="UEHwat.0BR">#REF!</definedName>
    <definedName name="UEHwat.1BR">#REF!</definedName>
    <definedName name="UEHwat.2BR">#REF!</definedName>
    <definedName name="UEHwat.3BR">#REF!</definedName>
    <definedName name="UEHwat.4BR">#REF!</definedName>
    <definedName name="UEHwat.5BR">#REF!</definedName>
    <definedName name="UELight.0BR">#REF!</definedName>
    <definedName name="UELight.1BR">#REF!</definedName>
    <definedName name="UELight.2BR">#REF!</definedName>
    <definedName name="UELight.3BR">#REF!</definedName>
    <definedName name="UELight.4BR">#REF!</definedName>
    <definedName name="UELight.5BR">#REF!</definedName>
    <definedName name="UGCook.0BR">#REF!</definedName>
    <definedName name="UGCook.1BR">#REF!</definedName>
    <definedName name="UGCook.2BR">#REF!</definedName>
    <definedName name="UGCook.3BR">#REF!</definedName>
    <definedName name="UGCook.4BR">#REF!</definedName>
    <definedName name="UGCook.5BR">#REF!</definedName>
    <definedName name="UGHwat.0BR">#REF!</definedName>
    <definedName name="UGHwat.1BR">#REF!</definedName>
    <definedName name="UGHwat.2BR">#REF!</definedName>
    <definedName name="UGHwat.3BR">#REF!</definedName>
    <definedName name="UGHwat.4BR">#REF!</definedName>
    <definedName name="UGHwat.5BR">#REF!</definedName>
    <definedName name="UOHwat.0BR">#REF!</definedName>
    <definedName name="UOHwat.1BR">#REF!</definedName>
    <definedName name="UOHwat.2BR">#REF!</definedName>
    <definedName name="UOHwat.3BR">#REF!</definedName>
    <definedName name="UOHwat.4BR">#REF!</definedName>
    <definedName name="UOHwat.5BR">#REF!</definedName>
    <definedName name="WCostCity.0BR">#REF!</definedName>
    <definedName name="WCostCity.1BR">#REF!</definedName>
    <definedName name="WCostCity.2BR">#REF!</definedName>
    <definedName name="WCostCity.3BR">#REF!</definedName>
    <definedName name="WCostCity.4BR">#REF!</definedName>
    <definedName name="WCostCity.5BR">#REF!</definedName>
    <definedName name="WCostCity.SF0">#REF!</definedName>
    <definedName name="WCostCity.SF1">#REF!</definedName>
    <definedName name="WCostCity.SF2">#REF!</definedName>
    <definedName name="WCostCity.SF3">#REF!</definedName>
    <definedName name="WCostCity.SF4">#REF!</definedName>
    <definedName name="WCostCity.SF5">#REF!</definedName>
    <definedName name="zip" localSheetId="14">#REF!</definedName>
    <definedName name="zip">'1)Project Summary '!$N$7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1" i="15" l="1"/>
  <c r="Y11" i="37"/>
  <c r="J36" i="15" l="1"/>
  <c r="F15" i="40"/>
  <c r="B10" i="34"/>
  <c r="G66" i="51" l="1"/>
  <c r="G70" i="51"/>
  <c r="E70" i="51"/>
  <c r="C45" i="44"/>
  <c r="C35" i="44"/>
  <c r="K20" i="15"/>
  <c r="B7" i="42"/>
  <c r="I10" i="37"/>
  <c r="G53" i="51"/>
  <c r="H28" i="49"/>
  <c r="H68" i="49"/>
  <c r="H88" i="49"/>
  <c r="H81" i="49"/>
  <c r="H74" i="49"/>
  <c r="D28" i="34" a="1"/>
  <c r="D28" i="34" s="1"/>
  <c r="J27" i="34"/>
  <c r="K27" i="34" s="1"/>
  <c r="T10" i="37"/>
  <c r="F79" i="38"/>
  <c r="E19" i="51"/>
  <c r="I28" i="52"/>
  <c r="F21" i="52"/>
  <c r="I21" i="52" s="1"/>
  <c r="F22" i="52"/>
  <c r="I22" i="52" s="1"/>
  <c r="F23" i="52"/>
  <c r="I23" i="52" s="1"/>
  <c r="D23" i="52"/>
  <c r="D24" i="52"/>
  <c r="D25" i="52"/>
  <c r="C16" i="44"/>
  <c r="C17" i="44"/>
  <c r="H18" i="32"/>
  <c r="C28" i="34"/>
  <c r="F11" i="38"/>
  <c r="I132" i="40"/>
  <c r="F53" i="40"/>
  <c r="J11" i="39"/>
  <c r="W13" i="37"/>
  <c r="Y55" i="37"/>
  <c r="Y26" i="37"/>
  <c r="H92" i="49" l="1"/>
  <c r="I110" i="40"/>
  <c r="I85" i="40"/>
  <c r="I70" i="40"/>
  <c r="F17" i="52" a="1"/>
  <c r="F17" i="52" s="1"/>
  <c r="C55" i="57" l="1"/>
  <c r="C49" i="57"/>
  <c r="D26" i="52" l="1"/>
  <c r="C42" i="57" l="1"/>
  <c r="F28" i="52"/>
  <c r="F27" i="52"/>
  <c r="I27" i="52" s="1"/>
  <c r="G69" i="51"/>
  <c r="G68" i="51"/>
  <c r="G71" i="51" l="1"/>
  <c r="E55" i="51"/>
  <c r="E54" i="51"/>
  <c r="E53" i="51"/>
  <c r="E37" i="51"/>
  <c r="E36" i="51"/>
  <c r="E58" i="39"/>
  <c r="E61" i="39"/>
  <c r="E56" i="39"/>
  <c r="E60" i="39"/>
  <c r="E57" i="39"/>
  <c r="E65" i="51" s="1"/>
  <c r="E68" i="51" l="1"/>
  <c r="C30" i="44"/>
  <c r="E69" i="51"/>
  <c r="C22" i="44"/>
  <c r="E66" i="51"/>
  <c r="E59" i="39"/>
  <c r="E64" i="51"/>
  <c r="J59" i="39" l="1"/>
  <c r="C15" i="42"/>
  <c r="C19" i="44"/>
  <c r="E67" i="51"/>
  <c r="E46" i="39" l="1"/>
  <c r="E45" i="39"/>
  <c r="J28" i="39"/>
  <c r="H19" i="15" l="1"/>
  <c r="C16" i="57" l="1"/>
  <c r="G35" i="51"/>
  <c r="C24" i="57" s="1"/>
  <c r="F69" i="49"/>
  <c r="F97" i="49" s="1"/>
  <c r="E19" i="39"/>
  <c r="C8" i="42"/>
  <c r="H25" i="57"/>
  <c r="G64" i="51"/>
  <c r="G65" i="51"/>
  <c r="H36" i="51"/>
  <c r="T93" i="37"/>
  <c r="Q93" i="37"/>
  <c r="C26" i="57"/>
  <c r="C25" i="57"/>
  <c r="H16" i="57"/>
  <c r="H15" i="57"/>
  <c r="E15" i="57"/>
  <c r="C15" i="57"/>
  <c r="B15" i="57"/>
  <c r="H14" i="57"/>
  <c r="F14" i="57"/>
  <c r="C14" i="57"/>
  <c r="G13" i="57"/>
  <c r="F13" i="57"/>
  <c r="H12" i="57"/>
  <c r="F12" i="57"/>
  <c r="D12" i="57"/>
  <c r="C12" i="57"/>
  <c r="C11" i="57"/>
  <c r="C7" i="57"/>
  <c r="C5" i="57"/>
  <c r="C4" i="57"/>
  <c r="I12" i="40"/>
  <c r="I35" i="40"/>
  <c r="A1" i="41"/>
  <c r="E62" i="39"/>
  <c r="K16" i="51"/>
  <c r="E51" i="51"/>
  <c r="H51" i="51" s="1"/>
  <c r="I51" i="51" s="1"/>
  <c r="E50" i="51"/>
  <c r="H50" i="51" s="1"/>
  <c r="I50" i="51" s="1"/>
  <c r="G31" i="51"/>
  <c r="D87" i="49"/>
  <c r="D80" i="49"/>
  <c r="D73" i="49"/>
  <c r="D66" i="49"/>
  <c r="D27" i="49"/>
  <c r="D22" i="49"/>
  <c r="C22" i="49"/>
  <c r="C38" i="44"/>
  <c r="B38" i="44"/>
  <c r="H14" i="44"/>
  <c r="B15" i="44"/>
  <c r="B51" i="51"/>
  <c r="B50" i="51"/>
  <c r="K42" i="39"/>
  <c r="K43" i="39"/>
  <c r="C5" i="47"/>
  <c r="L7" i="53"/>
  <c r="I7" i="53"/>
  <c r="F7" i="53"/>
  <c r="F6" i="53"/>
  <c r="L5" i="53"/>
  <c r="F5" i="53"/>
  <c r="H36" i="50"/>
  <c r="H39" i="49" s="1"/>
  <c r="G30" i="51"/>
  <c r="G29" i="51"/>
  <c r="C67" i="49"/>
  <c r="C66" i="49"/>
  <c r="H23" i="49"/>
  <c r="H19" i="51"/>
  <c r="I19" i="51" s="1"/>
  <c r="F47" i="52"/>
  <c r="I47" i="52" s="1"/>
  <c r="J47" i="52" s="1"/>
  <c r="F46" i="52"/>
  <c r="I46" i="52" s="1"/>
  <c r="J46" i="52" s="1"/>
  <c r="F42" i="52"/>
  <c r="I42" i="52" s="1"/>
  <c r="J42" i="52" s="1"/>
  <c r="F41" i="52"/>
  <c r="I41" i="52" s="1"/>
  <c r="J41" i="52" s="1"/>
  <c r="F40" i="52"/>
  <c r="I40" i="52" s="1"/>
  <c r="J40" i="52" s="1"/>
  <c r="F39" i="52"/>
  <c r="I39" i="52" s="1"/>
  <c r="J39" i="52" s="1"/>
  <c r="F37" i="52"/>
  <c r="I37" i="52" s="1"/>
  <c r="J37" i="52" s="1"/>
  <c r="F36" i="52"/>
  <c r="I36" i="52" s="1"/>
  <c r="J36" i="52" s="1"/>
  <c r="F34" i="52"/>
  <c r="I34" i="52" s="1"/>
  <c r="J34" i="52" s="1"/>
  <c r="F32" i="52"/>
  <c r="I32" i="52" s="1"/>
  <c r="J32" i="52" s="1"/>
  <c r="F31" i="52"/>
  <c r="I31" i="52" s="1"/>
  <c r="J31" i="52" s="1"/>
  <c r="J28" i="52"/>
  <c r="J27" i="52"/>
  <c r="F26" i="52"/>
  <c r="F25" i="52"/>
  <c r="F24" i="52"/>
  <c r="F20" i="52"/>
  <c r="I20" i="52" s="1"/>
  <c r="J20" i="52" s="1"/>
  <c r="F18" i="52"/>
  <c r="I18" i="52" s="1"/>
  <c r="J18" i="52" s="1"/>
  <c r="B52" i="51"/>
  <c r="B49" i="51"/>
  <c r="B40" i="51"/>
  <c r="B39" i="51"/>
  <c r="B38" i="51"/>
  <c r="H55" i="51"/>
  <c r="I55" i="51" s="1"/>
  <c r="H54" i="51"/>
  <c r="I54" i="51" s="1"/>
  <c r="E52" i="51"/>
  <c r="H52" i="51" s="1"/>
  <c r="I52" i="51" s="1"/>
  <c r="E49" i="51"/>
  <c r="H49" i="51" s="1"/>
  <c r="I49" i="51" s="1"/>
  <c r="E48" i="51"/>
  <c r="H48" i="51" s="1"/>
  <c r="I48" i="51" s="1"/>
  <c r="E47" i="51"/>
  <c r="H47" i="51" s="1"/>
  <c r="I47" i="51" s="1"/>
  <c r="E40" i="51"/>
  <c r="H40" i="51" s="1"/>
  <c r="I40" i="51" s="1"/>
  <c r="E39" i="51"/>
  <c r="H39" i="51" s="1"/>
  <c r="I39" i="51" s="1"/>
  <c r="E38" i="51"/>
  <c r="H38" i="51" s="1"/>
  <c r="I38" i="51" s="1"/>
  <c r="H37" i="51"/>
  <c r="I37" i="51" s="1"/>
  <c r="C42" i="52"/>
  <c r="H38" i="52"/>
  <c r="H53" i="52"/>
  <c r="H16" i="52"/>
  <c r="H29" i="52" s="1"/>
  <c r="H93" i="49"/>
  <c r="F12" i="52"/>
  <c r="K4" i="50"/>
  <c r="F90" i="49"/>
  <c r="J90" i="49" s="1"/>
  <c r="K90" i="49" s="1"/>
  <c r="F87" i="49"/>
  <c r="F86" i="49"/>
  <c r="J86" i="49" s="1"/>
  <c r="K86" i="49" s="1"/>
  <c r="F85" i="49"/>
  <c r="J85" i="49" s="1"/>
  <c r="K85" i="49" s="1"/>
  <c r="F84" i="49"/>
  <c r="J84" i="49" s="1"/>
  <c r="K84" i="49" s="1"/>
  <c r="F83" i="49"/>
  <c r="J83" i="49" s="1"/>
  <c r="K83" i="49" s="1"/>
  <c r="F80" i="49"/>
  <c r="J80" i="49" s="1"/>
  <c r="K80" i="49" s="1"/>
  <c r="F79" i="49"/>
  <c r="J79" i="49" s="1"/>
  <c r="K79" i="49" s="1"/>
  <c r="F78" i="49"/>
  <c r="J78" i="49" s="1"/>
  <c r="K78" i="49" s="1"/>
  <c r="F77" i="49"/>
  <c r="J77" i="49" s="1"/>
  <c r="K77" i="49" s="1"/>
  <c r="F76" i="49"/>
  <c r="F73" i="49"/>
  <c r="J73" i="49" s="1"/>
  <c r="K73" i="49" s="1"/>
  <c r="F72" i="49"/>
  <c r="J72" i="49" s="1"/>
  <c r="K72" i="49" s="1"/>
  <c r="F71" i="49"/>
  <c r="F67" i="49"/>
  <c r="J67" i="49" s="1"/>
  <c r="K67" i="49" s="1"/>
  <c r="F66" i="49"/>
  <c r="J66" i="49" s="1"/>
  <c r="K66" i="49" s="1"/>
  <c r="F65" i="49"/>
  <c r="J65" i="49" s="1"/>
  <c r="K65" i="49" s="1"/>
  <c r="F64" i="49"/>
  <c r="J64" i="49" s="1"/>
  <c r="K64" i="49" s="1"/>
  <c r="F63" i="49"/>
  <c r="J63" i="49" s="1"/>
  <c r="K63" i="49" s="1"/>
  <c r="F62" i="49"/>
  <c r="J62" i="49" s="1"/>
  <c r="K62" i="49" s="1"/>
  <c r="F61" i="49"/>
  <c r="J61" i="49" s="1"/>
  <c r="K61" i="49" s="1"/>
  <c r="F60" i="49"/>
  <c r="J60" i="49" s="1"/>
  <c r="K60" i="49" s="1"/>
  <c r="F59" i="49"/>
  <c r="J59" i="49" s="1"/>
  <c r="K59" i="49" s="1"/>
  <c r="F57" i="49"/>
  <c r="J57" i="49" s="1"/>
  <c r="K57" i="49" s="1"/>
  <c r="F56" i="49"/>
  <c r="J56" i="49" s="1"/>
  <c r="K56" i="49" s="1"/>
  <c r="F55" i="49"/>
  <c r="J55" i="49" s="1"/>
  <c r="K55" i="49" s="1"/>
  <c r="F54" i="49"/>
  <c r="J54" i="49" s="1"/>
  <c r="K54" i="49" s="1"/>
  <c r="F53" i="49"/>
  <c r="J53" i="49" s="1"/>
  <c r="K53" i="49" s="1"/>
  <c r="F52" i="49"/>
  <c r="J52" i="49" s="1"/>
  <c r="K52" i="49" s="1"/>
  <c r="F51" i="49"/>
  <c r="J51" i="49" s="1"/>
  <c r="K51" i="49" s="1"/>
  <c r="F49" i="49"/>
  <c r="J49" i="49" s="1"/>
  <c r="K49" i="49" s="1"/>
  <c r="F48" i="49"/>
  <c r="J48" i="49" s="1"/>
  <c r="K48" i="49" s="1"/>
  <c r="F47" i="49"/>
  <c r="J47" i="49"/>
  <c r="K47" i="49" s="1"/>
  <c r="F46" i="49"/>
  <c r="J46" i="49" s="1"/>
  <c r="K46" i="49" s="1"/>
  <c r="F45" i="49"/>
  <c r="J45" i="49" s="1"/>
  <c r="K45" i="49" s="1"/>
  <c r="F43" i="49"/>
  <c r="J43" i="49" s="1"/>
  <c r="K43" i="49" s="1"/>
  <c r="F42" i="49"/>
  <c r="J42" i="49" s="1"/>
  <c r="K42" i="49" s="1"/>
  <c r="F41" i="49"/>
  <c r="J41" i="49" s="1"/>
  <c r="K41" i="49" s="1"/>
  <c r="F40" i="49"/>
  <c r="J40" i="49" s="1"/>
  <c r="K40" i="49" s="1"/>
  <c r="F38" i="49"/>
  <c r="J38" i="49" s="1"/>
  <c r="K38" i="49" s="1"/>
  <c r="F37" i="49"/>
  <c r="J37" i="49" s="1"/>
  <c r="K37" i="49" s="1"/>
  <c r="F36" i="49"/>
  <c r="J36" i="49" s="1"/>
  <c r="K36" i="49" s="1"/>
  <c r="F35" i="49"/>
  <c r="J35" i="49" s="1"/>
  <c r="K35" i="49" s="1"/>
  <c r="F34" i="49"/>
  <c r="J34" i="49" s="1"/>
  <c r="K34" i="49" s="1"/>
  <c r="F33" i="49"/>
  <c r="J33" i="49" s="1"/>
  <c r="K33" i="49" s="1"/>
  <c r="F32" i="49"/>
  <c r="J32" i="49" s="1"/>
  <c r="K32" i="49" s="1"/>
  <c r="F31" i="49"/>
  <c r="J31" i="49" s="1"/>
  <c r="K31" i="49" s="1"/>
  <c r="F27" i="49"/>
  <c r="J27" i="49" s="1"/>
  <c r="K27" i="49" s="1"/>
  <c r="F26" i="49"/>
  <c r="J26" i="49" s="1"/>
  <c r="K26" i="49" s="1"/>
  <c r="F25" i="49"/>
  <c r="F22" i="49"/>
  <c r="J22" i="49" s="1"/>
  <c r="K22" i="49" s="1"/>
  <c r="F21" i="49"/>
  <c r="J21" i="49" s="1"/>
  <c r="K21" i="49" s="1"/>
  <c r="F20" i="49"/>
  <c r="J20" i="49" s="1"/>
  <c r="K20" i="49" s="1"/>
  <c r="F19" i="49"/>
  <c r="J19" i="49" s="1"/>
  <c r="K19" i="49" s="1"/>
  <c r="B1" i="52"/>
  <c r="B1" i="51"/>
  <c r="B1" i="50"/>
  <c r="B1" i="49"/>
  <c r="E50" i="52"/>
  <c r="E46" i="52"/>
  <c r="E45" i="52"/>
  <c r="D45" i="52"/>
  <c r="F11" i="52"/>
  <c r="C6" i="52"/>
  <c r="D5" i="52"/>
  <c r="C5" i="52"/>
  <c r="F4" i="52"/>
  <c r="C4" i="52"/>
  <c r="F3" i="52"/>
  <c r="C3" i="52"/>
  <c r="E31" i="51"/>
  <c r="D7" i="51"/>
  <c r="F6" i="51"/>
  <c r="D6" i="51"/>
  <c r="K5" i="51"/>
  <c r="D5" i="51"/>
  <c r="K4" i="51"/>
  <c r="D4" i="51"/>
  <c r="E6" i="50"/>
  <c r="F5" i="50"/>
  <c r="D5" i="50"/>
  <c r="D4" i="50"/>
  <c r="K3" i="50"/>
  <c r="D3" i="50"/>
  <c r="D6" i="49"/>
  <c r="E5" i="49"/>
  <c r="D5" i="49"/>
  <c r="G4" i="49"/>
  <c r="D4" i="49"/>
  <c r="G3" i="49"/>
  <c r="D3" i="49"/>
  <c r="E9" i="47"/>
  <c r="C9" i="47"/>
  <c r="C8" i="47"/>
  <c r="C7" i="47"/>
  <c r="B6" i="47"/>
  <c r="E46" i="40"/>
  <c r="F14" i="44"/>
  <c r="F13" i="44"/>
  <c r="C44" i="44"/>
  <c r="C43" i="44"/>
  <c r="C42" i="44"/>
  <c r="C41" i="44"/>
  <c r="C40" i="44"/>
  <c r="C39" i="44"/>
  <c r="C37" i="44"/>
  <c r="C36" i="44"/>
  <c r="I36" i="44"/>
  <c r="I35" i="44"/>
  <c r="C51" i="44"/>
  <c r="C50" i="44"/>
  <c r="C49" i="44"/>
  <c r="C48" i="44"/>
  <c r="V125" i="37"/>
  <c r="C27" i="44"/>
  <c r="C26" i="44"/>
  <c r="H15" i="44"/>
  <c r="G13" i="44"/>
  <c r="C5" i="44"/>
  <c r="C4" i="44"/>
  <c r="H12" i="44"/>
  <c r="F12" i="44"/>
  <c r="D12" i="44"/>
  <c r="G23" i="32"/>
  <c r="C12" i="44"/>
  <c r="C11" i="44"/>
  <c r="C14" i="44"/>
  <c r="C15" i="44"/>
  <c r="E15" i="44"/>
  <c r="C31" i="44"/>
  <c r="C32" i="44"/>
  <c r="H31" i="44"/>
  <c r="C7" i="44"/>
  <c r="E6" i="43"/>
  <c r="F5" i="43"/>
  <c r="E5" i="43"/>
  <c r="I4" i="43"/>
  <c r="E4" i="43"/>
  <c r="I3" i="43"/>
  <c r="E3" i="43"/>
  <c r="C1" i="43"/>
  <c r="E11" i="42"/>
  <c r="C11" i="42"/>
  <c r="C10" i="42"/>
  <c r="C9" i="42"/>
  <c r="K45" i="39"/>
  <c r="G16" i="34"/>
  <c r="I7" i="15"/>
  <c r="B1" i="21"/>
  <c r="B1" i="15"/>
  <c r="G14" i="32"/>
  <c r="D5" i="32"/>
  <c r="D6" i="32"/>
  <c r="D4" i="32"/>
  <c r="F53" i="52"/>
  <c r="F17" i="40"/>
  <c r="F29" i="40" s="1"/>
  <c r="F16" i="38"/>
  <c r="R36" i="37" s="1"/>
  <c r="F12" i="40"/>
  <c r="F14" i="40"/>
  <c r="E50" i="40"/>
  <c r="E45" i="40"/>
  <c r="D45" i="40"/>
  <c r="E23" i="39"/>
  <c r="E6" i="21"/>
  <c r="G5" i="21"/>
  <c r="E5" i="21"/>
  <c r="K4" i="21"/>
  <c r="E4" i="21"/>
  <c r="K3" i="21"/>
  <c r="E3" i="21"/>
  <c r="E7" i="15"/>
  <c r="F6" i="15"/>
  <c r="D6" i="15"/>
  <c r="J5" i="15"/>
  <c r="D5" i="15"/>
  <c r="J4" i="15"/>
  <c r="D4" i="15"/>
  <c r="D6" i="40"/>
  <c r="C5" i="40"/>
  <c r="C4" i="40"/>
  <c r="C7" i="40"/>
  <c r="C6" i="40"/>
  <c r="F5" i="40"/>
  <c r="F4" i="40"/>
  <c r="D7" i="39"/>
  <c r="F6" i="39"/>
  <c r="D6" i="39"/>
  <c r="J5" i="39"/>
  <c r="D5" i="39"/>
  <c r="J4" i="39"/>
  <c r="D4" i="39"/>
  <c r="F8" i="41"/>
  <c r="H7" i="41"/>
  <c r="F7" i="41"/>
  <c r="F6" i="41"/>
  <c r="L5" i="41"/>
  <c r="F5" i="41"/>
  <c r="B6" i="34"/>
  <c r="G3" i="38"/>
  <c r="D6" i="38"/>
  <c r="D67" i="49" s="1"/>
  <c r="D5" i="38"/>
  <c r="E5" i="38"/>
  <c r="D3" i="38"/>
  <c r="D4" i="38"/>
  <c r="F15" i="38"/>
  <c r="F15" i="49" s="1"/>
  <c r="J15" i="49" s="1"/>
  <c r="F14" i="38"/>
  <c r="F14" i="49" s="1"/>
  <c r="J14" i="49" s="1"/>
  <c r="F13" i="38"/>
  <c r="F13" i="49" s="1"/>
  <c r="F12" i="38"/>
  <c r="F12" i="49" s="1"/>
  <c r="F11" i="49"/>
  <c r="J11" i="49" s="1"/>
  <c r="K11" i="49" s="1"/>
  <c r="N124" i="37"/>
  <c r="F43" i="37"/>
  <c r="B1" i="39"/>
  <c r="B1" i="40"/>
  <c r="K41" i="39"/>
  <c r="K40" i="39"/>
  <c r="K39" i="39"/>
  <c r="J29" i="39"/>
  <c r="F93" i="38"/>
  <c r="E22" i="39" s="1"/>
  <c r="F86" i="38"/>
  <c r="E29" i="51" s="1"/>
  <c r="F75" i="38"/>
  <c r="E20" i="39" s="1"/>
  <c r="F28" i="38"/>
  <c r="E26" i="51" s="1"/>
  <c r="F23" i="38"/>
  <c r="E25" i="51" s="1"/>
  <c r="B1" i="38"/>
  <c r="U129" i="37"/>
  <c r="C31" i="34"/>
  <c r="D50" i="40" s="1"/>
  <c r="D33" i="15"/>
  <c r="F33" i="15"/>
  <c r="H33" i="15"/>
  <c r="J33" i="15"/>
  <c r="J34" i="15"/>
  <c r="R15" i="37"/>
  <c r="E5" i="34" s="1"/>
  <c r="I17" i="43"/>
  <c r="F11" i="50"/>
  <c r="I11" i="50" s="1"/>
  <c r="J11" i="50" s="1"/>
  <c r="I65" i="43"/>
  <c r="F17" i="50" s="1"/>
  <c r="I17" i="50" s="1"/>
  <c r="J17" i="50" s="1"/>
  <c r="I41" i="43"/>
  <c r="F14" i="50" s="1"/>
  <c r="I14" i="50" s="1"/>
  <c r="J14" i="50" s="1"/>
  <c r="I97" i="43"/>
  <c r="I129" i="43"/>
  <c r="F25" i="50" s="1"/>
  <c r="I25" i="50" s="1"/>
  <c r="J25" i="50" s="1"/>
  <c r="I161" i="43"/>
  <c r="F29" i="50" s="1"/>
  <c r="I29" i="50" s="1"/>
  <c r="J29" i="50" s="1"/>
  <c r="I193" i="43"/>
  <c r="F33" i="50" s="1"/>
  <c r="I33" i="50"/>
  <c r="J33" i="50" s="1"/>
  <c r="I25" i="43"/>
  <c r="F12" i="50"/>
  <c r="I12" i="50" s="1"/>
  <c r="J12" i="50" s="1"/>
  <c r="I49" i="43"/>
  <c r="F15" i="50" s="1"/>
  <c r="I15" i="50"/>
  <c r="J15" i="50" s="1"/>
  <c r="I105" i="43"/>
  <c r="F22" i="50"/>
  <c r="I22" i="50"/>
  <c r="J22" i="50" s="1"/>
  <c r="I121" i="43"/>
  <c r="F24" i="50" s="1"/>
  <c r="I24" i="50" s="1"/>
  <c r="J24" i="50" s="1"/>
  <c r="I137" i="43"/>
  <c r="F26" i="50"/>
  <c r="I26" i="50" s="1"/>
  <c r="J26" i="50" s="1"/>
  <c r="I153" i="43"/>
  <c r="F28" i="50" s="1"/>
  <c r="I28" i="50" s="1"/>
  <c r="J28" i="50" s="1"/>
  <c r="I169" i="43"/>
  <c r="F30" i="50" s="1"/>
  <c r="I30" i="50" s="1"/>
  <c r="J30" i="50" s="1"/>
  <c r="I185" i="43"/>
  <c r="F32" i="50" s="1"/>
  <c r="I32" i="50" s="1"/>
  <c r="J32" i="50" s="1"/>
  <c r="I201" i="43"/>
  <c r="F34" i="50" s="1"/>
  <c r="I34" i="50" s="1"/>
  <c r="J34" i="50" s="1"/>
  <c r="I81" i="43"/>
  <c r="F19" i="50" s="1"/>
  <c r="I19" i="50"/>
  <c r="J19" i="50" s="1"/>
  <c r="I33" i="43"/>
  <c r="F13" i="50"/>
  <c r="I13" i="50"/>
  <c r="J13" i="50" s="1"/>
  <c r="I57" i="43"/>
  <c r="F16" i="50" s="1"/>
  <c r="I16" i="50" s="1"/>
  <c r="J16" i="50" s="1"/>
  <c r="I73" i="43"/>
  <c r="F18" i="50"/>
  <c r="I18" i="50" s="1"/>
  <c r="J18" i="50" s="1"/>
  <c r="I89" i="43"/>
  <c r="F20" i="50"/>
  <c r="I20" i="50" s="1"/>
  <c r="J20" i="50"/>
  <c r="I113" i="43"/>
  <c r="F23" i="50" s="1"/>
  <c r="I23" i="50" s="1"/>
  <c r="J23" i="50" s="1"/>
  <c r="I145" i="43"/>
  <c r="F27" i="50"/>
  <c r="I27" i="50" s="1"/>
  <c r="J27" i="50" s="1"/>
  <c r="I177" i="43"/>
  <c r="F31" i="50"/>
  <c r="I31" i="50" s="1"/>
  <c r="J31" i="50" s="1"/>
  <c r="I209" i="43"/>
  <c r="F35" i="50"/>
  <c r="I35" i="50" s="1"/>
  <c r="J35" i="50" s="1"/>
  <c r="F38" i="40"/>
  <c r="F38" i="52" s="1"/>
  <c r="J33" i="39"/>
  <c r="J31" i="39"/>
  <c r="J32" i="39"/>
  <c r="K44" i="39"/>
  <c r="K48" i="39"/>
  <c r="H11" i="52"/>
  <c r="B22" i="15"/>
  <c r="F21" i="50"/>
  <c r="I21" i="50" s="1"/>
  <c r="J21" i="50" s="1"/>
  <c r="G25" i="51"/>
  <c r="E14" i="52"/>
  <c r="G26" i="51"/>
  <c r="E17" i="39" l="1"/>
  <c r="H28" i="38"/>
  <c r="F14" i="52"/>
  <c r="H15" i="52" s="1"/>
  <c r="H26" i="57" s="1"/>
  <c r="J22" i="52"/>
  <c r="I24" i="52"/>
  <c r="J23" i="52"/>
  <c r="I25" i="52"/>
  <c r="J25" i="52" s="1"/>
  <c r="J24" i="52"/>
  <c r="I26" i="52"/>
  <c r="J26" i="52" s="1"/>
  <c r="H65" i="51"/>
  <c r="I65" i="51" s="1"/>
  <c r="C41" i="57"/>
  <c r="H54" i="52"/>
  <c r="H58" i="52" s="1"/>
  <c r="I12" i="52"/>
  <c r="J12" i="52" s="1"/>
  <c r="H35" i="52"/>
  <c r="H56" i="52" s="1"/>
  <c r="F88" i="49"/>
  <c r="C5" i="34"/>
  <c r="D50" i="52"/>
  <c r="D52" i="52"/>
  <c r="D11" i="34"/>
  <c r="D10" i="34"/>
  <c r="F16" i="52"/>
  <c r="I16" i="52" s="1"/>
  <c r="J16" i="52" s="1"/>
  <c r="E30" i="51"/>
  <c r="H30" i="51" s="1"/>
  <c r="I30" i="51" s="1"/>
  <c r="E50" i="39"/>
  <c r="E57" i="51" s="1"/>
  <c r="I57" i="51" s="1"/>
  <c r="E66" i="39"/>
  <c r="R40" i="37" s="1"/>
  <c r="C21" i="44"/>
  <c r="J87" i="49"/>
  <c r="K87" i="49" s="1"/>
  <c r="G74" i="51"/>
  <c r="G67" i="51"/>
  <c r="H67" i="51" s="1"/>
  <c r="I67" i="51" s="1"/>
  <c r="D52" i="40"/>
  <c r="G57" i="51"/>
  <c r="J35" i="15"/>
  <c r="F74" i="49"/>
  <c r="J74" i="49" s="1"/>
  <c r="K74" i="49" s="1"/>
  <c r="I53" i="52"/>
  <c r="J53" i="52" s="1"/>
  <c r="E16" i="39"/>
  <c r="H210" i="43"/>
  <c r="F39" i="38" s="1"/>
  <c r="F39" i="49" s="1"/>
  <c r="F68" i="49" s="1"/>
  <c r="E28" i="51"/>
  <c r="F30" i="40"/>
  <c r="E10" i="34"/>
  <c r="F16" i="49"/>
  <c r="J16" i="49" s="1"/>
  <c r="K16" i="49" s="1"/>
  <c r="E27" i="39"/>
  <c r="E34" i="39" s="1"/>
  <c r="E35" i="51"/>
  <c r="E41" i="51" s="1"/>
  <c r="C13" i="39"/>
  <c r="F98" i="38"/>
  <c r="C29" i="44"/>
  <c r="H33" i="52"/>
  <c r="H43" i="52" s="1"/>
  <c r="H30" i="52"/>
  <c r="H55" i="52" s="1"/>
  <c r="H57" i="52" s="1"/>
  <c r="G56" i="51"/>
  <c r="H26" i="51"/>
  <c r="I26" i="51" s="1"/>
  <c r="H25" i="51"/>
  <c r="I25" i="51" s="1"/>
  <c r="E63" i="39"/>
  <c r="E65" i="39"/>
  <c r="E64" i="39"/>
  <c r="C20" i="44" s="1"/>
  <c r="C11" i="39"/>
  <c r="F35" i="40"/>
  <c r="F56" i="40" s="1"/>
  <c r="F56" i="52" s="1"/>
  <c r="I38" i="52"/>
  <c r="J38" i="52" s="1"/>
  <c r="H68" i="51"/>
  <c r="I68" i="51" s="1"/>
  <c r="H64" i="51"/>
  <c r="I64" i="51" s="1"/>
  <c r="E49" i="39"/>
  <c r="F14" i="32"/>
  <c r="K49" i="39"/>
  <c r="F54" i="40"/>
  <c r="J12" i="39" s="1"/>
  <c r="H31" i="51"/>
  <c r="I31" i="51" s="1"/>
  <c r="F28" i="49"/>
  <c r="J28" i="49" s="1"/>
  <c r="K28" i="49" s="1"/>
  <c r="J25" i="49"/>
  <c r="K25" i="49" s="1"/>
  <c r="G28" i="51"/>
  <c r="F36" i="50"/>
  <c r="I36" i="50" s="1"/>
  <c r="J36" i="50" s="1"/>
  <c r="G41" i="51"/>
  <c r="E21" i="39"/>
  <c r="H29" i="51"/>
  <c r="I29" i="51" s="1"/>
  <c r="J88" i="49"/>
  <c r="K88" i="49" s="1"/>
  <c r="H66" i="51"/>
  <c r="I66" i="51" s="1"/>
  <c r="C24" i="34"/>
  <c r="M90" i="49" s="1"/>
  <c r="F81" i="49"/>
  <c r="J81" i="49" s="1"/>
  <c r="K81" i="49" s="1"/>
  <c r="H53" i="51"/>
  <c r="I53" i="51" s="1"/>
  <c r="F23" i="49"/>
  <c r="J23" i="49" s="1"/>
  <c r="K23" i="49" s="1"/>
  <c r="F13" i="52"/>
  <c r="J13" i="52" s="1"/>
  <c r="J71" i="49"/>
  <c r="K71" i="49" s="1"/>
  <c r="J76" i="49"/>
  <c r="K76" i="49" s="1"/>
  <c r="G24" i="34" l="1"/>
  <c r="F15" i="52"/>
  <c r="I15" i="52" s="1"/>
  <c r="J15" i="52" s="1"/>
  <c r="F93" i="49"/>
  <c r="J93" i="49" s="1"/>
  <c r="K93" i="49" s="1"/>
  <c r="H98" i="38"/>
  <c r="C23" i="44"/>
  <c r="E73" i="51"/>
  <c r="J28" i="34"/>
  <c r="K28" i="34" s="1"/>
  <c r="H28" i="51"/>
  <c r="I28" i="51" s="1"/>
  <c r="J37" i="15"/>
  <c r="F68" i="38"/>
  <c r="H68" i="38" s="1"/>
  <c r="F16" i="40"/>
  <c r="C12" i="39" s="1"/>
  <c r="F35" i="52"/>
  <c r="I35" i="52" s="1"/>
  <c r="J35" i="52" s="1"/>
  <c r="F11" i="34"/>
  <c r="F13" i="32"/>
  <c r="E74" i="51"/>
  <c r="E13" i="51" s="1"/>
  <c r="F29" i="52"/>
  <c r="I29" i="52" s="1"/>
  <c r="J29" i="52" s="1"/>
  <c r="F33" i="40"/>
  <c r="F33" i="52" s="1"/>
  <c r="I33" i="52" s="1"/>
  <c r="J33" i="52" s="1"/>
  <c r="F13" i="39"/>
  <c r="F10" i="34"/>
  <c r="G13" i="32" s="1"/>
  <c r="F30" i="52"/>
  <c r="I30" i="52" s="1"/>
  <c r="J30" i="52" s="1"/>
  <c r="F55" i="40"/>
  <c r="F55" i="52" s="1"/>
  <c r="H35" i="51"/>
  <c r="I35" i="51" s="1"/>
  <c r="C14" i="42"/>
  <c r="C18" i="44"/>
  <c r="J13" i="39"/>
  <c r="H44" i="52"/>
  <c r="H45" i="52" s="1"/>
  <c r="H48" i="52"/>
  <c r="R38" i="37"/>
  <c r="E72" i="51"/>
  <c r="E71" i="51"/>
  <c r="H70" i="51"/>
  <c r="I70" i="51" s="1"/>
  <c r="Y86" i="37"/>
  <c r="Y93" i="37" s="1"/>
  <c r="E56" i="51"/>
  <c r="H56" i="51" s="1"/>
  <c r="I56" i="51" s="1"/>
  <c r="R39" i="37"/>
  <c r="F54" i="52"/>
  <c r="H41" i="51"/>
  <c r="I41" i="51" s="1"/>
  <c r="J68" i="49"/>
  <c r="K68" i="49" s="1"/>
  <c r="G27" i="51"/>
  <c r="H24" i="34"/>
  <c r="J39" i="49"/>
  <c r="K39" i="49" s="1"/>
  <c r="H97" i="49" l="1"/>
  <c r="K97" i="49" s="1"/>
  <c r="F70" i="38"/>
  <c r="E64" i="38"/>
  <c r="G22" i="34" s="1"/>
  <c r="H22" i="34" s="1"/>
  <c r="E18" i="39"/>
  <c r="E69" i="38"/>
  <c r="G17" i="34" s="1"/>
  <c r="J17" i="34" s="1"/>
  <c r="H17" i="34" s="1"/>
  <c r="F58" i="40"/>
  <c r="F58" i="52" s="1"/>
  <c r="H32" i="44"/>
  <c r="F57" i="40"/>
  <c r="F57" i="52" s="1"/>
  <c r="F43" i="40"/>
  <c r="H49" i="52"/>
  <c r="H50" i="52" s="1"/>
  <c r="H51" i="52"/>
  <c r="H52" i="52" s="1"/>
  <c r="H69" i="51"/>
  <c r="I69" i="51" s="1"/>
  <c r="G73" i="51"/>
  <c r="G72" i="51"/>
  <c r="H71" i="51"/>
  <c r="I71" i="51" s="1"/>
  <c r="J60" i="39"/>
  <c r="J61" i="39" s="1"/>
  <c r="Y84" i="37"/>
  <c r="Y92" i="37" s="1"/>
  <c r="E16" i="51"/>
  <c r="H94" i="49"/>
  <c r="C24" i="44"/>
  <c r="H24" i="44" s="1"/>
  <c r="F10" i="32"/>
  <c r="G10" i="32" s="1"/>
  <c r="J16" i="39"/>
  <c r="C25" i="44" s="1"/>
  <c r="G20" i="51"/>
  <c r="C19" i="57"/>
  <c r="G32" i="51"/>
  <c r="H70" i="38" l="1"/>
  <c r="J17" i="39" s="1"/>
  <c r="F97" i="38"/>
  <c r="J97" i="49"/>
  <c r="G44" i="51" s="1"/>
  <c r="E27" i="51"/>
  <c r="E20" i="51" s="1"/>
  <c r="H20" i="51" s="1"/>
  <c r="I20" i="51" s="1"/>
  <c r="L95" i="49"/>
  <c r="G18" i="34"/>
  <c r="J18" i="34" s="1"/>
  <c r="H18" i="34" s="1"/>
  <c r="H73" i="51"/>
  <c r="I73" i="51" s="1"/>
  <c r="C18" i="57"/>
  <c r="F43" i="52"/>
  <c r="I43" i="52" s="1"/>
  <c r="J43" i="52" s="1"/>
  <c r="F44" i="40"/>
  <c r="F11" i="39" s="1"/>
  <c r="F48" i="40"/>
  <c r="F51" i="40" s="1"/>
  <c r="H72" i="51"/>
  <c r="I72" i="51" s="1"/>
  <c r="C17" i="57"/>
  <c r="H74" i="51"/>
  <c r="H26" i="44"/>
  <c r="H25" i="44"/>
  <c r="G31" i="38"/>
  <c r="G36" i="38"/>
  <c r="G23" i="38"/>
  <c r="G93" i="38"/>
  <c r="F64" i="39"/>
  <c r="F66" i="39"/>
  <c r="G58" i="51"/>
  <c r="H58" i="51" s="1"/>
  <c r="C23" i="57"/>
  <c r="G21" i="51"/>
  <c r="G22" i="51"/>
  <c r="G43" i="51"/>
  <c r="H43" i="51" s="1"/>
  <c r="C20" i="57"/>
  <c r="H19" i="57"/>
  <c r="F45" i="39" l="1"/>
  <c r="G79" i="38"/>
  <c r="F28" i="39"/>
  <c r="F19" i="39"/>
  <c r="G68" i="38"/>
  <c r="G42" i="38"/>
  <c r="U39" i="37"/>
  <c r="G45" i="38"/>
  <c r="H27" i="51"/>
  <c r="I27" i="51" s="1"/>
  <c r="E22" i="51"/>
  <c r="H22" i="51" s="1"/>
  <c r="I22" i="51" s="1"/>
  <c r="F65" i="39"/>
  <c r="F22" i="39"/>
  <c r="G55" i="38"/>
  <c r="F92" i="49"/>
  <c r="J92" i="49" s="1"/>
  <c r="K92" i="49" s="1"/>
  <c r="F20" i="39"/>
  <c r="G65" i="38"/>
  <c r="F63" i="39"/>
  <c r="F46" i="39"/>
  <c r="G75" i="38"/>
  <c r="U38" i="37"/>
  <c r="E51" i="39"/>
  <c r="H51" i="39" s="1"/>
  <c r="F23" i="39"/>
  <c r="F32" i="39"/>
  <c r="E24" i="39"/>
  <c r="J18" i="39" s="1"/>
  <c r="F59" i="39"/>
  <c r="G37" i="38"/>
  <c r="H97" i="38"/>
  <c r="G86" i="38"/>
  <c r="U36" i="37"/>
  <c r="R35" i="37"/>
  <c r="C28" i="44"/>
  <c r="G48" i="38"/>
  <c r="G34" i="38"/>
  <c r="F48" i="39"/>
  <c r="G60" i="38"/>
  <c r="F99" i="38"/>
  <c r="F94" i="49" s="1"/>
  <c r="J94" i="49" s="1"/>
  <c r="K94" i="49" s="1"/>
  <c r="F31" i="39"/>
  <c r="F17" i="39"/>
  <c r="G69" i="38"/>
  <c r="G63" i="38"/>
  <c r="F41" i="39"/>
  <c r="G38" i="38"/>
  <c r="F57" i="39"/>
  <c r="F50" i="39"/>
  <c r="G32" i="38"/>
  <c r="G50" i="38"/>
  <c r="G35" i="38"/>
  <c r="G53" i="38"/>
  <c r="F56" i="39"/>
  <c r="G66" i="38"/>
  <c r="G70" i="38"/>
  <c r="F27" i="39"/>
  <c r="F34" i="39" s="1"/>
  <c r="G46" i="38"/>
  <c r="G43" i="38"/>
  <c r="G57" i="38"/>
  <c r="F60" i="39"/>
  <c r="L66" i="51"/>
  <c r="F40" i="39"/>
  <c r="F61" i="39"/>
  <c r="G49" i="38"/>
  <c r="F43" i="39"/>
  <c r="F47" i="39"/>
  <c r="F18" i="39"/>
  <c r="U40" i="37"/>
  <c r="F16" i="39"/>
  <c r="F24" i="39" s="1"/>
  <c r="G97" i="38"/>
  <c r="L67" i="51"/>
  <c r="F11" i="32"/>
  <c r="F33" i="39"/>
  <c r="G54" i="38"/>
  <c r="L68" i="51"/>
  <c r="G61" i="38"/>
  <c r="G98" i="38"/>
  <c r="G33" i="38"/>
  <c r="G47" i="38"/>
  <c r="F58" i="39"/>
  <c r="F21" i="39"/>
  <c r="G28" i="38"/>
  <c r="F62" i="39"/>
  <c r="E32" i="51"/>
  <c r="H32" i="51" s="1"/>
  <c r="I32" i="51" s="1"/>
  <c r="J20" i="39"/>
  <c r="F44" i="39"/>
  <c r="F29" i="39"/>
  <c r="G62" i="38"/>
  <c r="F42" i="39"/>
  <c r="G59" i="38"/>
  <c r="G67" i="38"/>
  <c r="G52" i="38"/>
  <c r="J27" i="39"/>
  <c r="G39" i="38"/>
  <c r="G41" i="38"/>
  <c r="E58" i="51"/>
  <c r="F39" i="39"/>
  <c r="G51" i="38"/>
  <c r="G95" i="38"/>
  <c r="G40" i="38"/>
  <c r="G64" i="38"/>
  <c r="E95" i="38"/>
  <c r="G19" i="34" s="1"/>
  <c r="H19" i="34" s="1"/>
  <c r="L64" i="51"/>
  <c r="G56" i="38"/>
  <c r="I74" i="51"/>
  <c r="H18" i="57"/>
  <c r="C43" i="57" s="1"/>
  <c r="C44" i="57" s="1"/>
  <c r="C57" i="57" s="1"/>
  <c r="F49" i="40"/>
  <c r="F50" i="40" s="1"/>
  <c r="F48" i="52"/>
  <c r="I48" i="52" s="1"/>
  <c r="J48" i="52" s="1"/>
  <c r="F45" i="40"/>
  <c r="K30" i="34" s="1"/>
  <c r="G15" i="32" s="1"/>
  <c r="F44" i="52"/>
  <c r="I44" i="52" s="1"/>
  <c r="J30" i="34"/>
  <c r="F15" i="32" s="1"/>
  <c r="F49" i="39"/>
  <c r="F51" i="39"/>
  <c r="J31" i="34"/>
  <c r="F16" i="32" s="1"/>
  <c r="F51" i="52"/>
  <c r="I51" i="52" s="1"/>
  <c r="F12" i="39"/>
  <c r="F52" i="40"/>
  <c r="F52" i="52" s="1"/>
  <c r="G99" i="38" l="1"/>
  <c r="E36" i="39"/>
  <c r="G36" i="39" s="1"/>
  <c r="E43" i="51"/>
  <c r="E21" i="51"/>
  <c r="H21" i="51" s="1"/>
  <c r="I21" i="51" s="1"/>
  <c r="G20" i="34"/>
  <c r="H20" i="34" s="1"/>
  <c r="F49" i="52"/>
  <c r="I49" i="52" s="1"/>
  <c r="J49" i="52" s="1"/>
  <c r="F45" i="52"/>
  <c r="K31" i="34"/>
  <c r="G16" i="32" s="1"/>
  <c r="F50" i="52"/>
  <c r="F36" i="39" l="1"/>
  <c r="C9" i="5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<sst xmlns="http://schemas.openxmlformats.org/spreadsheetml/2006/main" count="1743" uniqueCount="1012">
  <si>
    <t xml:space="preserve"> </t>
  </si>
  <si>
    <t>Construction Contingency</t>
  </si>
  <si>
    <t>Demolition</t>
  </si>
  <si>
    <t>City:</t>
  </si>
  <si>
    <t>KY</t>
  </si>
  <si>
    <t>Description of Asset</t>
  </si>
  <si>
    <t>Cash Value</t>
  </si>
  <si>
    <t>Actual or Disposed</t>
  </si>
  <si>
    <t>Wages/Salary</t>
  </si>
  <si>
    <t>Child Support or Other</t>
  </si>
  <si>
    <t>4.  TOTALS</t>
  </si>
  <si>
    <t>5.  Asset income to be considered (greater of Item 2 or Item 3)</t>
  </si>
  <si>
    <t>6.  Total Annual Income (Total of Item 4 and Item 5)</t>
  </si>
  <si>
    <t>Date</t>
  </si>
  <si>
    <t>Disabled</t>
  </si>
  <si>
    <t>If yes, stop here and sign the certification below.</t>
  </si>
  <si>
    <t xml:space="preserve"> Is Universal Design applicable? </t>
  </si>
  <si>
    <t xml:space="preserve"> Is Minimum Design applicable?</t>
  </si>
  <si>
    <t>Section I is attached:</t>
  </si>
  <si>
    <t>Section II is attached:</t>
  </si>
  <si>
    <t>Household Size</t>
  </si>
  <si>
    <t xml:space="preserve">Was the unit involved in this project constructed after January 1, 1978? </t>
  </si>
  <si>
    <t>Family Member Name</t>
  </si>
  <si>
    <t>Social Security, Retirement, etc.</t>
  </si>
  <si>
    <t>Public Assistance 
(K-TAP, TANF, SSI)</t>
  </si>
  <si>
    <t>Actual</t>
  </si>
  <si>
    <t>Disposed</t>
  </si>
  <si>
    <t>Homeless</t>
  </si>
  <si>
    <t>Signature</t>
  </si>
  <si>
    <t>Developer Fee</t>
  </si>
  <si>
    <t>County:</t>
  </si>
  <si>
    <t>Zip:</t>
  </si>
  <si>
    <t>Project Address:</t>
  </si>
  <si>
    <t>2. Total actual income from assets</t>
  </si>
  <si>
    <t>REQUIRED</t>
  </si>
  <si>
    <t>Total</t>
  </si>
  <si>
    <t>Project:</t>
  </si>
  <si>
    <t>General Justification for Funding:</t>
  </si>
  <si>
    <t>Cost Reasonableness, Financial Feasibility &amp; Subsidy Layering</t>
  </si>
  <si>
    <t xml:space="preserve">Review the market analysis/assessment.  </t>
  </si>
  <si>
    <t>b. What supports proposed sale prices?</t>
  </si>
  <si>
    <t>Development Team Capacity:</t>
  </si>
  <si>
    <t>a. Has applicant successfully completed similar projects?</t>
  </si>
  <si>
    <t>Risks</t>
  </si>
  <si>
    <t xml:space="preserve">Any foreseeable obstacles to completion? </t>
  </si>
  <si>
    <t>Overall Assessment</t>
  </si>
  <si>
    <t>Date Entered</t>
  </si>
  <si>
    <t>General Instructions</t>
  </si>
  <si>
    <t>A.</t>
  </si>
  <si>
    <t>B.</t>
  </si>
  <si>
    <t>Complete the following worksheet roughly in the order corresponding with their numbering:</t>
  </si>
  <si>
    <t>C.</t>
  </si>
  <si>
    <t>D.</t>
  </si>
  <si>
    <t>E.</t>
  </si>
  <si>
    <t>4) Buyer Affordability</t>
  </si>
  <si>
    <t>Homebuyer Income Limits</t>
  </si>
  <si>
    <t>Household Size (persons)</t>
  </si>
  <si>
    <t>Unit Type</t>
  </si>
  <si>
    <t>Maximum Allowed</t>
  </si>
  <si>
    <t>Within Limits?</t>
  </si>
  <si>
    <t>Notes</t>
  </si>
  <si>
    <t>Project #s</t>
  </si>
  <si>
    <t>New Construction</t>
  </si>
  <si>
    <t>Rehab</t>
  </si>
  <si>
    <t>na</t>
  </si>
  <si>
    <t>Contractor's Fees</t>
  </si>
  <si>
    <t xml:space="preserve">Minimum </t>
  </si>
  <si>
    <t xml:space="preserve">Maximum </t>
  </si>
  <si>
    <t>Buyer Housing-to-Income Ratio</t>
  </si>
  <si>
    <t>Buyer Debt-to-Income Ratio</t>
  </si>
  <si>
    <t>Total Development Costs</t>
  </si>
  <si>
    <r>
      <t>ANTICIPATED GROSS ANNUAL INCOME</t>
    </r>
    <r>
      <rPr>
        <b/>
        <sz val="10"/>
        <rFont val="Calibri"/>
        <family val="2"/>
      </rPr>
      <t xml:space="preserve"> </t>
    </r>
    <r>
      <rPr>
        <sz val="9.5"/>
        <rFont val="Calibri"/>
        <family val="2"/>
      </rPr>
      <t>(If client receives public assistance, please include type and dollar amount.)</t>
    </r>
  </si>
  <si>
    <t>Adair County, KY</t>
  </si>
  <si>
    <t>Anderson County, KY</t>
  </si>
  <si>
    <t>Ballard County, KY</t>
  </si>
  <si>
    <t>Barren County, KY</t>
  </si>
  <si>
    <t>Bath County, KY</t>
  </si>
  <si>
    <t>Bell County, KY</t>
  </si>
  <si>
    <t>Boyle County, KY</t>
  </si>
  <si>
    <t>Breathitt County, KY</t>
  </si>
  <si>
    <t>Breckinridge County, KY</t>
  </si>
  <si>
    <t>Caldwell County, KY</t>
  </si>
  <si>
    <t>Calloway County, KY</t>
  </si>
  <si>
    <t>Carlisle County, KY</t>
  </si>
  <si>
    <t>Carroll County, KY</t>
  </si>
  <si>
    <t>Carter County, KY</t>
  </si>
  <si>
    <t>Casey County, KY</t>
  </si>
  <si>
    <t>Clay County, KY</t>
  </si>
  <si>
    <t>Clinton County, KY</t>
  </si>
  <si>
    <t>Crittenden County, KY</t>
  </si>
  <si>
    <t>Cumberland County, KY</t>
  </si>
  <si>
    <t>Elliott County, KY</t>
  </si>
  <si>
    <t>Estill County, KY</t>
  </si>
  <si>
    <t>Fleming County, KY</t>
  </si>
  <si>
    <t>Floyd County, KY</t>
  </si>
  <si>
    <t>Franklin County, KY</t>
  </si>
  <si>
    <t>Fulton County, KY</t>
  </si>
  <si>
    <t>Garrard County, KY</t>
  </si>
  <si>
    <t>Graves County, KY</t>
  </si>
  <si>
    <t>Grayson County, KY</t>
  </si>
  <si>
    <t>Green County, KY</t>
  </si>
  <si>
    <t>Harlan County, KY</t>
  </si>
  <si>
    <t>Harrison County, KY</t>
  </si>
  <si>
    <t>Hart County, KY</t>
  </si>
  <si>
    <t>Hickman County, KY</t>
  </si>
  <si>
    <t>Hopkins County, KY</t>
  </si>
  <si>
    <t>Jackson County, KY</t>
  </si>
  <si>
    <t>Johnson County, KY</t>
  </si>
  <si>
    <t>Knott County, KY</t>
  </si>
  <si>
    <t>Knox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</si>
  <si>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</si>
  <si>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</si>
  <si>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</si>
  <si>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</si>
  <si>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</si>
  <si>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</si>
  <si>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</si>
  <si>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</si>
  <si>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</si>
  <si>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</si>
  <si>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</si>
  <si>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</si>
  <si>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Madison County, KY</t>
  </si>
  <si>
    <t>Magoffin County, KY</t>
  </si>
  <si>
    <t>Marion County, KY</t>
  </si>
  <si>
    <t>Marshall County, KY</t>
  </si>
  <si>
    <t>Martin County, KY</t>
  </si>
  <si>
    <t>Mason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</si>
  <si>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</si>
  <si>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</si>
  <si>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</si>
  <si>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</si>
  <si>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</si>
  <si>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</si>
  <si>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</si>
  <si>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</si>
  <si>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</si>
  <si>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</si>
  <si>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</si>
  <si>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Owsley County, KY</t>
  </si>
  <si>
    <t>Perry County, KY</t>
  </si>
  <si>
    <t>Pike County, KY</t>
  </si>
  <si>
    <t>Powell County, KY</t>
  </si>
  <si>
    <t>Pulaski County, KY</t>
  </si>
  <si>
    <t>Robertson County, KY</t>
  </si>
  <si>
    <t>Rockcastle County, KY</t>
  </si>
  <si>
    <t>Rowan County, KY</t>
  </si>
  <si>
    <t>Russell County, KY</t>
  </si>
  <si>
    <t>Simpson County, KY</t>
  </si>
  <si>
    <t>Taylor County, KY</t>
  </si>
  <si>
    <t>Todd County, KY</t>
  </si>
  <si>
    <t>Union County, KY</t>
  </si>
  <si>
    <t>Washington County, KY</t>
  </si>
  <si>
    <t>Wayne County, KY</t>
  </si>
  <si>
    <t>Webster County, KY</t>
  </si>
  <si>
    <t>Whitley County, KY</t>
  </si>
  <si>
    <t>Wolfe County, KY</t>
  </si>
  <si>
    <t>1-Unit</t>
  </si>
  <si>
    <t>Home Sale Price</t>
  </si>
  <si>
    <t>Source:</t>
  </si>
  <si>
    <t>General Information</t>
  </si>
  <si>
    <t>Construction Type</t>
  </si>
  <si>
    <t>Housing Type</t>
  </si>
  <si>
    <t>Total Project Development Costs (TDC)</t>
  </si>
  <si>
    <t>Other</t>
  </si>
  <si>
    <t>Entity Name:</t>
  </si>
  <si>
    <t>Address:</t>
  </si>
  <si>
    <t>Email:</t>
  </si>
  <si>
    <t>State:</t>
  </si>
  <si>
    <t>Office Phone:</t>
  </si>
  <si>
    <t>Cell Phone:</t>
  </si>
  <si>
    <t>Other:</t>
  </si>
  <si>
    <t>Development Plan Information</t>
  </si>
  <si>
    <t>Will this project target special populations?</t>
  </si>
  <si>
    <t>If yes, indicate which populations:</t>
  </si>
  <si>
    <t>Will the project address unique physical needs with special site/design features that will substantially add to costs?  Please explain.</t>
  </si>
  <si>
    <t>Form of current site control:</t>
  </si>
  <si>
    <t>Have you already acquired the project property?</t>
  </si>
  <si>
    <t>Did/will you acquire the property with clear title and no debt?</t>
  </si>
  <si>
    <t>Market Assessment</t>
  </si>
  <si>
    <t>Describe how you determined the need/market demand for the proposed project.</t>
  </si>
  <si>
    <t>Development &amp; Draw Schedule</t>
  </si>
  <si>
    <t>Construction Start</t>
  </si>
  <si>
    <t>If yes, provide details of the relationship(s):</t>
  </si>
  <si>
    <t>If yes, provide details:</t>
  </si>
  <si>
    <t>Is the developer/applicant/sponsor or any development team member, including any of their owners, partners, or board members CURRENTLY DEBARRED from Federal contracting opportunities by any agency of the Federal Government? (www.sam.gov )</t>
  </si>
  <si>
    <t>Has any development team member been subject to a HUD or USDA Office of the Inspector General audit or investigation?</t>
  </si>
  <si>
    <t>If yes, please provide details &amp; current status of audit or investigation:</t>
  </si>
  <si>
    <t># of households to move temporarily:</t>
  </si>
  <si>
    <t># of households to move permanently:</t>
  </si>
  <si>
    <t>Will your development require any commercial occupants to move?</t>
  </si>
  <si>
    <t># of commercial occupants to move:</t>
  </si>
  <si>
    <t>Project Area Map</t>
  </si>
  <si>
    <t>Printed Name</t>
  </si>
  <si>
    <t>Title</t>
  </si>
  <si>
    <t>Per SF</t>
  </si>
  <si>
    <t>% TDC</t>
  </si>
  <si>
    <t>UNIT INFORMATION</t>
  </si>
  <si>
    <t>Bedrooms</t>
  </si>
  <si>
    <t>Bathrooms</t>
  </si>
  <si>
    <t>PREDEVELOPMENT COSTS</t>
  </si>
  <si>
    <t>Market Analysis/Appraisal</t>
  </si>
  <si>
    <t>Survey &amp; Civil Engineering</t>
  </si>
  <si>
    <t>Total Predevelopment:</t>
  </si>
  <si>
    <t>BUILDING  AND PROPERTY ACQUISITION</t>
  </si>
  <si>
    <t xml:space="preserve">Land &amp; Building </t>
  </si>
  <si>
    <t>Total Acquisition:</t>
  </si>
  <si>
    <t>Fees &amp; Permits</t>
  </si>
  <si>
    <t>Total Construction:</t>
  </si>
  <si>
    <t>PROFESSIONAL SERVICES</t>
  </si>
  <si>
    <t>Legal</t>
  </si>
  <si>
    <t>Marketing/Advertising</t>
  </si>
  <si>
    <t>Total Professional Services:</t>
  </si>
  <si>
    <t>CARRYING AND FINANCING COSTS</t>
  </si>
  <si>
    <t>Inspection &amp; Draw Fees</t>
  </si>
  <si>
    <t>Builder's Risk Insurance</t>
  </si>
  <si>
    <t>Real Estate Taxes During Development</t>
  </si>
  <si>
    <t>Total Carrying Costs:</t>
  </si>
  <si>
    <t>SELLER'S CLOSING COSTS</t>
  </si>
  <si>
    <t>Realtor Commission</t>
  </si>
  <si>
    <t xml:space="preserve">Homeowner Warranty </t>
  </si>
  <si>
    <t>Total Seller's Closing Costs:</t>
  </si>
  <si>
    <t>HOME SALES PROCEEDS</t>
  </si>
  <si>
    <t>Development Gap or Surplus</t>
  </si>
  <si>
    <t>SUMMARY SOURCES &amp; USES</t>
  </si>
  <si>
    <t xml:space="preserve">Uses (Development Costs) </t>
  </si>
  <si>
    <t>% of Total</t>
  </si>
  <si>
    <t>Predevelopment:</t>
  </si>
  <si>
    <t>Construction Cost/SqFt:</t>
  </si>
  <si>
    <t>Acquisition:</t>
  </si>
  <si>
    <t>Professional Fees:</t>
  </si>
  <si>
    <t>Finance &amp; Carrying Costs:</t>
  </si>
  <si>
    <t>Seller's Closing Costs</t>
  </si>
  <si>
    <t>Permanent Sources</t>
  </si>
  <si>
    <t>Status of Funding</t>
  </si>
  <si>
    <t>Committed</t>
  </si>
  <si>
    <t>Available at settlement.</t>
  </si>
  <si>
    <t>Total Sources</t>
  </si>
  <si>
    <t>Development Surplus/(Gap)?</t>
  </si>
  <si>
    <t>Const. Loan Interest Rate</t>
  </si>
  <si>
    <t>Conventional Bank Construction Loan</t>
  </si>
  <si>
    <t>Total Interim Sources</t>
  </si>
  <si>
    <t>Construction Financing Surplus/(Gap)?</t>
  </si>
  <si>
    <t>%TDC</t>
  </si>
  <si>
    <t>Homebuyer's Income as % AMI</t>
  </si>
  <si>
    <t xml:space="preserve">Projected downpayment to be paid by Homebuyer </t>
  </si>
  <si>
    <t>Other Downpayment or Mortgage Assistance</t>
  </si>
  <si>
    <t>FIRST MORTGAGE PRINCIPAL AMOUNT:</t>
  </si>
  <si>
    <t xml:space="preserve">Loan-to-Value Ratio      </t>
  </si>
  <si>
    <t>Annual Interest Rate</t>
  </si>
  <si>
    <t>Loan Term (years)</t>
  </si>
  <si>
    <t>per month:</t>
  </si>
  <si>
    <t xml:space="preserve">Property Taxes </t>
  </si>
  <si>
    <t xml:space="preserve">Homeowners Insurance </t>
  </si>
  <si>
    <t xml:space="preserve">Private Mortgage Insurance </t>
  </si>
  <si>
    <t>TOTAL MONTHLY MORTGAGE PAYMENT (PITI):</t>
  </si>
  <si>
    <t xml:space="preserve">Total Square Footage </t>
  </si>
  <si>
    <t>Recording Fees, Etc.</t>
  </si>
  <si>
    <t xml:space="preserve">Homebuyer Name </t>
  </si>
  <si>
    <t>Household Gross Annual Income</t>
  </si>
  <si>
    <t>Is Ratio within KHC Limit(s)?</t>
  </si>
  <si>
    <r>
      <t>.</t>
    </r>
    <r>
      <rPr>
        <b/>
        <sz val="10"/>
        <rFont val="Calibri"/>
        <family val="2"/>
      </rPr>
      <t xml:space="preserve">                              </t>
    </r>
  </si>
  <si>
    <t>Yes/No</t>
  </si>
  <si>
    <t>Closing with Homebuyer</t>
  </si>
  <si>
    <t>Signature of Authorized Representative:</t>
  </si>
  <si>
    <t>Sources &amp; Uses Summary</t>
  </si>
  <si>
    <t>Project Information</t>
  </si>
  <si>
    <t>Compliance &amp; Underwriting Guidelines</t>
  </si>
  <si>
    <t>Complete Construction Drawings</t>
  </si>
  <si>
    <t>Site Information/Relocation</t>
  </si>
  <si>
    <t>1) Project Summary</t>
  </si>
  <si>
    <t>3) Sources &amp; Uses</t>
  </si>
  <si>
    <t>Proof of Site Control</t>
  </si>
  <si>
    <t>KHC Homebuyer Lead-Based Paint Initial Form</t>
  </si>
  <si>
    <t>HOME Recipient/Developer:</t>
  </si>
  <si>
    <t>Homebuyer/Household Name:</t>
  </si>
  <si>
    <t>IDIS Number:</t>
  </si>
  <si>
    <t>Funding Agreement Number:</t>
  </si>
  <si>
    <t>Complete By:</t>
  </si>
  <si>
    <t>Completed By:</t>
  </si>
  <si>
    <t xml:space="preserve">Residential Square Footage </t>
  </si>
  <si>
    <t>Primary Contact:</t>
  </si>
  <si>
    <t>Title:</t>
  </si>
  <si>
    <t>Closing on property purchase for acquisition</t>
  </si>
  <si>
    <t>Construction type:</t>
  </si>
  <si>
    <t>NA</t>
  </si>
  <si>
    <t>Will this project include demolition of residential building(s)?</t>
  </si>
  <si>
    <t>Was the property occupied at all at the time you obtained ownership?</t>
  </si>
  <si>
    <t>If occupied at purchase, was the unit owner-occupied?</t>
  </si>
  <si>
    <t>Will your development require any households to move temporarily?</t>
  </si>
  <si>
    <t>Will your plans require any residential occupants to move permanently?</t>
  </si>
  <si>
    <r>
      <t>Settlement Costs</t>
    </r>
    <r>
      <rPr>
        <sz val="10"/>
        <rFont val="Calibri"/>
        <family val="2"/>
      </rPr>
      <t xml:space="preserve"> (Title Ins., Recording Fees)</t>
    </r>
  </si>
  <si>
    <r>
      <t>CONSTRUCTION COSTS</t>
    </r>
    <r>
      <rPr>
        <i/>
        <sz val="10"/>
        <rFont val="Calibri"/>
        <family val="2"/>
      </rPr>
      <t xml:space="preserve">  </t>
    </r>
  </si>
  <si>
    <r>
      <t>DEVELOPER FEE</t>
    </r>
    <r>
      <rPr>
        <i/>
        <sz val="10"/>
        <color indexed="10"/>
        <rFont val="Calibri"/>
        <family val="2"/>
      </rPr>
      <t xml:space="preserve"> </t>
    </r>
  </si>
  <si>
    <t>DEVELOPMENT COSTS</t>
  </si>
  <si>
    <t xml:space="preserve">Site Work, Earthwork &amp; Foundations </t>
  </si>
  <si>
    <t>Site Utilities</t>
  </si>
  <si>
    <t>Driveway/Parking Pad</t>
  </si>
  <si>
    <t>Legal Counsel- closing docs, etc.</t>
  </si>
  <si>
    <t>Land &amp; Site Improvements</t>
  </si>
  <si>
    <t>Concrete</t>
  </si>
  <si>
    <t>Metals</t>
  </si>
  <si>
    <t>Wood and Plastic</t>
  </si>
  <si>
    <t>Masonry</t>
  </si>
  <si>
    <t>Thermal and Moisture Protection</t>
  </si>
  <si>
    <t>Roofing</t>
  </si>
  <si>
    <t>Insulation</t>
  </si>
  <si>
    <t>Siding</t>
  </si>
  <si>
    <t>All other</t>
  </si>
  <si>
    <t>Windows and Doors</t>
  </si>
  <si>
    <t>Finishes</t>
  </si>
  <si>
    <t>Drywall</t>
  </si>
  <si>
    <t>Paint</t>
  </si>
  <si>
    <t>Flooring</t>
  </si>
  <si>
    <t>Equipment/Appliances</t>
  </si>
  <si>
    <t>Mechanical</t>
  </si>
  <si>
    <t>Plumbing</t>
  </si>
  <si>
    <t>HVAC</t>
  </si>
  <si>
    <t>Electrical</t>
  </si>
  <si>
    <t>Purchase of Manufactured Unit</t>
  </si>
  <si>
    <t>Home Sale Price (Appraised Value)</t>
  </si>
  <si>
    <t>TOTAL DEVELOPMENT COSTS (TDC)</t>
  </si>
  <si>
    <t>Funding Agreement #:</t>
  </si>
  <si>
    <t>HOMEBUYER INFORMATION</t>
  </si>
  <si>
    <t>Household Size:</t>
  </si>
  <si>
    <t>% AMI:</t>
  </si>
  <si>
    <t>Front-End Ratio:</t>
  </si>
  <si>
    <t>Back-End Ratio:</t>
  </si>
  <si>
    <t>TDC/SqFt:</t>
  </si>
  <si>
    <t xml:space="preserve">Homebuyer Affordability Analysis </t>
  </si>
  <si>
    <t>Date(s) of income verification(s):</t>
  </si>
  <si>
    <t>Date(s) of asset verification(s):</t>
  </si>
  <si>
    <t>No Identities of Interest</t>
  </si>
  <si>
    <t>www.hudexchange.info/incomecalculator/</t>
  </si>
  <si>
    <t>identify:</t>
  </si>
  <si>
    <t>Home Price:</t>
  </si>
  <si>
    <t>1st Mortgage:</t>
  </si>
  <si>
    <t>Specialties</t>
  </si>
  <si>
    <t xml:space="preserve">All other </t>
  </si>
  <si>
    <t>Walks</t>
  </si>
  <si>
    <t>Lawns and Plantings</t>
  </si>
  <si>
    <t>Plans &amp; Specifications</t>
  </si>
  <si>
    <t>Homebuyer:</t>
  </si>
  <si>
    <t>Household size:</t>
  </si>
  <si>
    <t>Household income:</t>
  </si>
  <si>
    <t>Grant</t>
  </si>
  <si>
    <t>Homebuyer Actual Income</t>
  </si>
  <si>
    <t>Only enter information into YELLOW cells.  All other cells are protected or are for KHC use.</t>
  </si>
  <si>
    <t>Enter any additional information you wish to provide KHC in the "Developer's Notes" section at the bottom of the sheet.</t>
  </si>
  <si>
    <t>2) TDC</t>
  </si>
  <si>
    <t xml:space="preserve">4) Buyer Affordability </t>
  </si>
  <si>
    <t>5) Buyer Income</t>
  </si>
  <si>
    <t>b) Set-Up Checklist</t>
  </si>
  <si>
    <t>a) Compliance &amp; Underwriting</t>
  </si>
  <si>
    <r>
      <t>Don't worry about error messages such as"</t>
    </r>
    <r>
      <rPr>
        <i/>
        <sz val="11"/>
        <rFont val="Calibri"/>
        <family val="2"/>
      </rPr>
      <t>#DIV!0</t>
    </r>
    <r>
      <rPr>
        <sz val="11"/>
        <rFont val="Calibri"/>
        <family val="2"/>
      </rPr>
      <t>".  These appear because other input cells have not been completed.  Once the entire workbook is complete, error messages should go away.</t>
    </r>
  </si>
  <si>
    <r>
      <t>Worksheets</t>
    </r>
    <r>
      <rPr>
        <b/>
        <i/>
        <sz val="11"/>
        <rFont val="Calibri"/>
        <family val="2"/>
      </rPr>
      <t xml:space="preserve"> a - 4</t>
    </r>
    <r>
      <rPr>
        <sz val="11"/>
        <rFont val="Calibri"/>
        <family val="2"/>
      </rPr>
      <t xml:space="preserve"> must be completed. Information on each worksheet is linked to other sheets.</t>
    </r>
  </si>
  <si>
    <t xml:space="preserve">Total KHC Direct Buyer Assistance </t>
  </si>
  <si>
    <t>Kentucky</t>
  </si>
  <si>
    <t>HOME/AHTF Homebuyer Income Worksheet</t>
  </si>
  <si>
    <t>a. Has the home been pre-sold via an executed purchase contract?</t>
  </si>
  <si>
    <t>b. Are there any concerns regarding the applicant that might have a bearing on the successful completion of the project?</t>
  </si>
  <si>
    <t>Developer</t>
  </si>
  <si>
    <t>a. Is the home price within HOME limits?</t>
  </si>
  <si>
    <t>Market</t>
  </si>
  <si>
    <t>Review the list of required components of your Set-Up Packet.</t>
  </si>
  <si>
    <t>Check off all documents you will be sending KHC as your Set-Up Packet.</t>
  </si>
  <si>
    <t>Review and sign the certification at the bottom of this sheet.</t>
  </si>
  <si>
    <t>Is the project likely to be completed in a timely manner?  Why?</t>
  </si>
  <si>
    <t>This form and attachments listed below must be submitted for each homebuyer unit.</t>
  </si>
  <si>
    <t>I.</t>
  </si>
  <si>
    <t>Attached/Previously Submitted?</t>
  </si>
  <si>
    <t>Evidence Supporting Projected Appraised Home Value</t>
  </si>
  <si>
    <t>Copy of Title Search and/or Title Insurance</t>
  </si>
  <si>
    <t>KHC Notes/Guidance</t>
  </si>
  <si>
    <t>H.</t>
  </si>
  <si>
    <t>K.</t>
  </si>
  <si>
    <t>A bank appraisal from a previously sold &amp; similar home is acceptable.</t>
  </si>
  <si>
    <t>Deed, purchase option, 99 year lease, etc.</t>
  </si>
  <si>
    <t>Read and sign the certification on the following page.</t>
  </si>
  <si>
    <r>
      <t>PROJECTED SALE PRICE</t>
    </r>
    <r>
      <rPr>
        <sz val="10"/>
        <color indexed="60"/>
        <rFont val="Calibri"/>
        <family val="2"/>
      </rPr>
      <t xml:space="preserve"> (appraised value)</t>
    </r>
  </si>
  <si>
    <t>Est. HERS Rating</t>
  </si>
  <si>
    <t>On a case-by-case basis, KHC will allow the Debt-to-Income ratio to go up to 50% for student loans only.</t>
  </si>
  <si>
    <t>As projected by development entity.</t>
  </si>
  <si>
    <t>Anticipated Draw on KHC Funds</t>
  </si>
  <si>
    <t>Construction Loan Closing if applicable</t>
  </si>
  <si>
    <t>BREAKDOWN OF KHC FUNDING IN THE PROJECT</t>
  </si>
  <si>
    <t xml:space="preserve">HOMEBUYER AFFORDABILITY ANALYSIS </t>
  </si>
  <si>
    <r>
      <t>To be income-eligible,</t>
    </r>
    <r>
      <rPr>
        <b/>
        <i/>
        <sz val="10"/>
        <color indexed="60"/>
        <rFont val="Calibri"/>
        <family val="2"/>
      </rPr>
      <t xml:space="preserve"> the household's annual </t>
    </r>
    <r>
      <rPr>
        <b/>
        <i/>
        <u/>
        <sz val="10"/>
        <color indexed="60"/>
        <rFont val="Calibri"/>
        <family val="2"/>
      </rPr>
      <t>GROSS</t>
    </r>
    <r>
      <rPr>
        <b/>
        <i/>
        <sz val="10"/>
        <color indexed="60"/>
        <rFont val="Calibri"/>
        <family val="2"/>
      </rPr>
      <t xml:space="preserve"> income must not exceed the income limits as stated in your HOME and/or AHTF funding agreement.</t>
    </r>
    <r>
      <rPr>
        <i/>
        <sz val="10"/>
        <color indexed="60"/>
        <rFont val="Calibri"/>
        <family val="2"/>
      </rPr>
      <t xml:space="preserve">  All household income and assets must be third-party verified and verifications are valid for up to 180 days (six months) prior to written agreement with the assisted household.</t>
    </r>
  </si>
  <si>
    <t>NOTES:</t>
  </si>
  <si>
    <t>% of TDC</t>
  </si>
  <si>
    <t>FUNDS REQUESTED FROM KHC</t>
  </si>
  <si>
    <r>
      <t xml:space="preserve">KHC Assistance Breakdown 
</t>
    </r>
    <r>
      <rPr>
        <i/>
        <sz val="9"/>
        <rFont val="Calibri"/>
        <family val="2"/>
      </rPr>
      <t>(Info comes from other worksheets.)</t>
    </r>
  </si>
  <si>
    <t>% of TDC excludes acquisition</t>
  </si>
  <si>
    <t>Some information comes from other worksheets and will automatically populate once you've completed all worksheets.</t>
  </si>
  <si>
    <t>Enter information in all yellow cells.</t>
  </si>
  <si>
    <t xml:space="preserve">Enter development costs for each applicable cost category.  </t>
  </si>
  <si>
    <t>Costs should be based on the accepted contractor bid; for recipients with in-house construction crews, costs should be based on the actual anticipated unit costs.</t>
  </si>
  <si>
    <t xml:space="preserve">Do NOT include non-development costs such as homebuyer counseling or nonprofit admin. </t>
  </si>
  <si>
    <t>Limit:</t>
  </si>
  <si>
    <t>Enter all permanent sources of funding, debt, and  equity. Note that the buyer's mortgage is a permanent source.</t>
  </si>
  <si>
    <t>Check to be sure that both permanent and construction sources = TDC.</t>
  </si>
  <si>
    <t xml:space="preserve">B. </t>
  </si>
  <si>
    <r>
      <t xml:space="preserve">HOME SALE PRICE </t>
    </r>
    <r>
      <rPr>
        <i/>
        <sz val="10"/>
        <rFont val="Calibri"/>
        <family val="2"/>
      </rPr>
      <t>(appraised value)</t>
    </r>
  </si>
  <si>
    <r>
      <t>First Mortgage Principal &amp; Interest</t>
    </r>
    <r>
      <rPr>
        <i/>
        <sz val="10"/>
        <rFont val="Calibri"/>
        <family val="2"/>
      </rPr>
      <t xml:space="preserve">  </t>
    </r>
  </si>
  <si>
    <r>
      <t>Total Projected Monthly Debt Payments</t>
    </r>
    <r>
      <rPr>
        <i/>
        <sz val="10"/>
        <color indexed="63"/>
        <rFont val="Calibri"/>
        <family val="2"/>
      </rPr>
      <t xml:space="preserve"> (includes mortgage)</t>
    </r>
  </si>
  <si>
    <r>
      <t>Housing-to-Income Ratio</t>
    </r>
    <r>
      <rPr>
        <b/>
        <i/>
        <sz val="10"/>
        <color indexed="30"/>
        <rFont val="Calibri"/>
        <family val="2"/>
      </rPr>
      <t xml:space="preserve"> </t>
    </r>
  </si>
  <si>
    <t>Make sure the buyer's front-end and back-end ratios fall within KHC's acceptable ranges.</t>
  </si>
  <si>
    <t>Earthwork-Landscaping-Fencing</t>
  </si>
  <si>
    <t>$ Per Unit</t>
  </si>
  <si>
    <t>Detailed Description of Work</t>
  </si>
  <si>
    <t>Roof Work</t>
  </si>
  <si>
    <t>Chimney Repair/ Masonry Repair</t>
  </si>
  <si>
    <t>Overhangs/Facia/Gutters/Downspouts</t>
  </si>
  <si>
    <t>Siding/ Exterior Wall Covering</t>
  </si>
  <si>
    <t>Windows</t>
  </si>
  <si>
    <t>Exterior Entry and Storm Doors</t>
  </si>
  <si>
    <t>Porches/Decks/Ramps/Stairs/Walkways/Guardrails/Handrails</t>
  </si>
  <si>
    <t>Floor Repair/Structural Repair</t>
  </si>
  <si>
    <t>Basement/Crawl/Cellar Waterproofing</t>
  </si>
  <si>
    <t>Caulking/Sealing/Insulation</t>
  </si>
  <si>
    <t>Kitchen</t>
  </si>
  <si>
    <t>Bath 1</t>
  </si>
  <si>
    <t>Bath 2</t>
  </si>
  <si>
    <t>Living Room</t>
  </si>
  <si>
    <t>Bedroom 1</t>
  </si>
  <si>
    <t>Bedroom 2</t>
  </si>
  <si>
    <t>Bedroom 3</t>
  </si>
  <si>
    <t>Other rooms/Foyer/Halls</t>
  </si>
  <si>
    <t>Plumbing/Septic/Water Heater</t>
  </si>
  <si>
    <t>Smoke and CO Detectors</t>
  </si>
  <si>
    <t>Appliances</t>
  </si>
  <si>
    <t>Rehabilitation Costs</t>
  </si>
  <si>
    <t>Quantity</t>
  </si>
  <si>
    <t>Total Rehab Costs</t>
  </si>
  <si>
    <r>
      <t xml:space="preserve">Rehab Scope </t>
    </r>
    <r>
      <rPr>
        <i/>
        <sz val="9"/>
        <color indexed="8"/>
        <rFont val="Calibri"/>
        <family val="2"/>
      </rPr>
      <t>(from worksheet 2a)</t>
    </r>
  </si>
  <si>
    <r>
      <t xml:space="preserve">2a) Rehab Scope </t>
    </r>
    <r>
      <rPr>
        <i/>
        <sz val="11"/>
        <rFont val="Calibri"/>
        <family val="2"/>
      </rPr>
      <t>(for rehabilitation projects only.)</t>
    </r>
  </si>
  <si>
    <t>2a) Rehab Scope</t>
  </si>
  <si>
    <t>Costs should be based on the accepted contractor bid; for recipients with in-house construction crews, costs should be based on the actual anticipated costs.</t>
  </si>
  <si>
    <t>The total rehab costs calculated on this sheet will automatically populate on the "2) TDC" sheet.</t>
  </si>
  <si>
    <t>Minimum Recommended</t>
  </si>
  <si>
    <t>Construction Complete</t>
  </si>
  <si>
    <t>Has KHC already issued a waiver?</t>
  </si>
  <si>
    <t>Furnishings</t>
  </si>
  <si>
    <t>Copy of Legal Property Description</t>
  </si>
  <si>
    <t>Federal Congressional District:</t>
  </si>
  <si>
    <t>Date Completed/Updated:</t>
  </si>
  <si>
    <t>Date completed/updated:</t>
  </si>
  <si>
    <t>You will submit this workbook in Excel AND PDF formats to KHC.  The PDF version should also include required documents listed on worksheet "b) Set Up Checklist".</t>
  </si>
  <si>
    <t>Environmental /Lead Abatement</t>
  </si>
  <si>
    <t>Construction Loan Points &amp; Fees/Interest</t>
  </si>
  <si>
    <r>
      <t>Developer Equity</t>
    </r>
    <r>
      <rPr>
        <sz val="8"/>
        <rFont val="Calibri"/>
        <family val="2"/>
      </rPr>
      <t xml:space="preserve"> </t>
    </r>
    <r>
      <rPr>
        <i/>
        <sz val="9"/>
        <rFont val="Calibri"/>
        <family val="2"/>
      </rPr>
      <t>(CHDO Proceeds, etc.)</t>
    </r>
  </si>
  <si>
    <t>Developer/Recipient Notes</t>
  </si>
  <si>
    <t>KHC Funds to Remain in the Project Permanently</t>
  </si>
  <si>
    <t>HUD Max SF Sales Price</t>
  </si>
  <si>
    <t>Other Concerns</t>
  </si>
  <si>
    <t>c. Is the buyer's housing-to-income ratio within KHC limits?</t>
  </si>
  <si>
    <t>c. Is the buyer's debt-to-income ratio within KHC limits?</t>
  </si>
  <si>
    <t>c. What supports home sales within 9 months of construction completion?</t>
  </si>
  <si>
    <t>Are any waivers required before the project can proceed?</t>
  </si>
  <si>
    <t>Builder's Overhead/Profit + General Req.</t>
  </si>
  <si>
    <t>Overhead &amp; Profit + General Requirements</t>
  </si>
  <si>
    <t>Activity type</t>
  </si>
  <si>
    <t>HH Characteristics</t>
  </si>
  <si>
    <t>Appraised Value</t>
  </si>
  <si>
    <t>Total Annual Income</t>
  </si>
  <si>
    <t>% AMI for Household Size</t>
  </si>
  <si>
    <t>Family with Children</t>
  </si>
  <si>
    <t>Household that is Cost Burdened</t>
  </si>
  <si>
    <t>Household in Subsidized Housing</t>
  </si>
  <si>
    <t>Household in Substandard Housing</t>
  </si>
  <si>
    <t>Local Target Area</t>
  </si>
  <si>
    <t>Historic preservation area</t>
  </si>
  <si>
    <t>Brownfield redevelopment area</t>
  </si>
  <si>
    <t>Conversion of nonresidential to residential use</t>
  </si>
  <si>
    <t>IDIS #</t>
  </si>
  <si>
    <t>Project #</t>
  </si>
  <si>
    <t>Special Characteristics</t>
  </si>
  <si>
    <t>Number of Dependents</t>
  </si>
  <si>
    <t>Number of Wage Earners</t>
  </si>
  <si>
    <t>NOTE: You may enter quantity &amp; cost/unit costs and/or just the total cost for each line item.  
Be sure to offer as detailed a work description as will fit in the space provided.</t>
  </si>
  <si>
    <t>See sheet 3) Sources &amp; Uses</t>
  </si>
  <si>
    <t>Other: specify</t>
  </si>
  <si>
    <t>Interim Construction Financing/Funding</t>
  </si>
  <si>
    <t>Homebuyer</t>
  </si>
  <si>
    <t>Contact:</t>
  </si>
  <si>
    <t>What, if any, contingencies should be placed on  funding?</t>
  </si>
  <si>
    <t>Purchase contract executed with homebuyer?</t>
  </si>
  <si>
    <t>See Sheet 1)Project Summary.</t>
  </si>
  <si>
    <t>Position of KHC Subsidy/Soft Debt:</t>
  </si>
  <si>
    <r>
      <t>Second Mortgage Principal &amp; Interest</t>
    </r>
    <r>
      <rPr>
        <i/>
        <sz val="10"/>
        <rFont val="Calibri"/>
        <family val="2"/>
      </rPr>
      <t xml:space="preserve">  </t>
    </r>
  </si>
  <si>
    <t>INITIAL Set Up Date:</t>
  </si>
  <si>
    <t xml:space="preserve">Evidence of Clear Title </t>
  </si>
  <si>
    <t>I certify that, to the best of my knowledge, there are no undisclosed, real or perceived conflicts of interest in regard to: 1) any employee or board member of my organization; 2) the homebuyer/homeowner and/or their family or other household members; 3) participating lender(s); 4) contractors and/or developers; 5) property owner; and/or 6) any other person or business directly or indirectly involved in the financing, construction, rehabilitation or any other transaction in the production of this unit.</t>
  </si>
  <si>
    <t>This Set Up Packet in Excel &amp; PDF formats with the following completed:</t>
  </si>
  <si>
    <t xml:space="preserve">I certify that submission of this Homebuyer Project Set-Up has been duly authorized by the governing body of the applicant and that all information contained in this application, to the best of my knowledge, is true and accurate. </t>
  </si>
  <si>
    <t>5) Buyer Income OR HUD's online income calculator worksheet</t>
  </si>
  <si>
    <t>Map showing project location and 1-mile radius surrounding the site.</t>
  </si>
  <si>
    <t>F.</t>
  </si>
  <si>
    <t xml:space="preserve">KHC funds a % of Construction Costs: </t>
  </si>
  <si>
    <t>Construction Hard Costs:</t>
  </si>
  <si>
    <t>Construction Cost/SF:</t>
  </si>
  <si>
    <t>Construction Start Date</t>
  </si>
  <si>
    <t>HERS Rating</t>
  </si>
  <si>
    <t>Race</t>
  </si>
  <si>
    <t>Household Type</t>
  </si>
  <si>
    <t>Hispanic</t>
  </si>
  <si>
    <t>11- White</t>
  </si>
  <si>
    <t>12- Black/African American</t>
  </si>
  <si>
    <t>13- Asian</t>
  </si>
  <si>
    <t>14- American Indian/Alaska Native</t>
  </si>
  <si>
    <t>15- Native Hawaiian/Other Pacific Islander</t>
  </si>
  <si>
    <t>16- American Indian/Alaska Native &amp; White</t>
  </si>
  <si>
    <t>17- Asian &amp; White</t>
  </si>
  <si>
    <t>18- Black/African American &amp; White</t>
  </si>
  <si>
    <t>19- American Indian/Alaska Native &amp; Black African American</t>
  </si>
  <si>
    <t>20- Other Multi-Racial</t>
  </si>
  <si>
    <t>Name:</t>
  </si>
  <si>
    <t>Date:</t>
  </si>
  <si>
    <r>
      <rPr>
        <b/>
        <i/>
        <sz val="11"/>
        <color indexed="16"/>
        <rFont val="Calibri"/>
        <family val="2"/>
      </rPr>
      <t xml:space="preserve">INITIAL </t>
    </r>
    <r>
      <rPr>
        <i/>
        <sz val="11"/>
        <color indexed="16"/>
        <rFont val="Calibri"/>
        <family val="2"/>
      </rPr>
      <t>Evaluation Date:</t>
    </r>
  </si>
  <si>
    <t>Total Activity Costs (TDC)</t>
  </si>
  <si>
    <t>PROCESSED BY CORPORATE PLANNING &amp; ACCOUNTABILITY:</t>
  </si>
  <si>
    <t>CP&amp;A 
Signature:</t>
  </si>
  <si>
    <t>----For KHC Internal Use----</t>
  </si>
  <si>
    <t>LBP-Homebuyer</t>
  </si>
  <si>
    <t>ALL projects must complete this form.</t>
  </si>
  <si>
    <r>
      <t>If yes,</t>
    </r>
    <r>
      <rPr>
        <b/>
        <i/>
        <u/>
        <sz val="10"/>
        <color indexed="60"/>
        <rFont val="Calibri"/>
        <family val="2"/>
      </rPr>
      <t xml:space="preserve"> </t>
    </r>
    <r>
      <rPr>
        <b/>
        <u/>
        <sz val="10"/>
        <color indexed="60"/>
        <rFont val="Calibri"/>
        <family val="2"/>
      </rPr>
      <t>stop here and sign the certification below.</t>
    </r>
  </si>
  <si>
    <r>
      <t xml:space="preserve">Certification: </t>
    </r>
    <r>
      <rPr>
        <sz val="10"/>
        <rFont val="Calibri"/>
        <family val="2"/>
      </rPr>
      <t xml:space="preserve"> This unit was constructed after January 1, 1978.</t>
    </r>
  </si>
  <si>
    <r>
      <t>If NO</t>
    </r>
    <r>
      <rPr>
        <sz val="10"/>
        <rFont val="Calibri"/>
        <family val="2"/>
      </rPr>
      <t>, will the pre-1978 unit be demolished and replaced with the new unit?</t>
    </r>
  </si>
  <si>
    <r>
      <t>Certification:</t>
    </r>
    <r>
      <rPr>
        <sz val="10"/>
        <rFont val="Calibri"/>
        <family val="2"/>
      </rPr>
      <t xml:space="preserve">  The pre-1978 unit will be demolished and replaced with a new unlike structure.</t>
    </r>
  </si>
  <si>
    <r>
      <t>If NO,</t>
    </r>
    <r>
      <rPr>
        <sz val="10"/>
        <rFont val="Calibri"/>
        <family val="2"/>
      </rPr>
      <t xml:space="preserve"> will this project involve rehabilitation other than that which is necessary to address lead-based paint hazards identified in the visual assessment?</t>
    </r>
  </si>
  <si>
    <t>Section I or Section II (as applicable) of the Homebuyer Lead-Based Paint Set-Up Packet is attached.</t>
  </si>
  <si>
    <r>
      <t xml:space="preserve">Other Pmts </t>
    </r>
    <r>
      <rPr>
        <i/>
        <sz val="10"/>
        <rFont val="Calibri"/>
        <family val="2"/>
      </rPr>
      <t>(identify)</t>
    </r>
    <r>
      <rPr>
        <sz val="10"/>
        <rFont val="Calibri"/>
        <family val="2"/>
      </rPr>
      <t>:</t>
    </r>
  </si>
  <si>
    <t>KHC Limits:</t>
  </si>
  <si>
    <t>Required for HOME projects--Recommended for All.</t>
  </si>
  <si>
    <t xml:space="preserve">As an alternative to this sheet, you may use HUD's online income calculator: </t>
  </si>
  <si>
    <t>The worksheet will automatically calculate the Development Gap subsidy needed.</t>
  </si>
  <si>
    <t>Enter detailed quantity and cost per unit information for each section, including work descriptions for each cost category.  Enter labor costs separately on the last row of each section.</t>
  </si>
  <si>
    <t>Complete yellow cells indicating buyer income, direct buyer subsidies (down payment assistance, soft 2nd mortgages), and mortgage terms.</t>
  </si>
  <si>
    <t>Use this sheet to calculate the homebuyer's annual gross income.</t>
  </si>
  <si>
    <t>Email this workbook in Excel format 
AND 
Submit this workbook and other required documents in PDF format.</t>
  </si>
  <si>
    <t>Recipient/Developer:</t>
  </si>
  <si>
    <t>Homebuyer within applicable income limits?</t>
  </si>
  <si>
    <r>
      <t>As an alternative to this sheet, you may use HUD's online income calculator:</t>
    </r>
    <r>
      <rPr>
        <i/>
        <u/>
        <sz val="10"/>
        <color indexed="60"/>
        <rFont val="Calibri"/>
        <family val="2"/>
      </rPr>
      <t xml:space="preserve"> </t>
    </r>
  </si>
  <si>
    <t>Buyer Affordability</t>
  </si>
  <si>
    <t>Construction + Development Costs</t>
  </si>
  <si>
    <t>b. Is the amount of direct buyer assistance within program limits?</t>
  </si>
  <si>
    <t>See Sheet a) Compliance &amp; Underwriting for more detail.</t>
  </si>
  <si>
    <t>KHC Evaluation/Underwriting Notes</t>
  </si>
  <si>
    <r>
      <rPr>
        <b/>
        <i/>
        <sz val="10"/>
        <color indexed="60"/>
        <rFont val="Calibri"/>
        <family val="2"/>
      </rPr>
      <t>INITIAL</t>
    </r>
    <r>
      <rPr>
        <b/>
        <i/>
        <sz val="10"/>
        <rFont val="Calibri"/>
        <family val="2"/>
      </rPr>
      <t xml:space="preserve"> Evaluation Date:</t>
    </r>
  </si>
  <si>
    <t>Special Project Characteristics</t>
  </si>
  <si>
    <t>Is the project a conversion of nonresidential to residential use?</t>
  </si>
  <si>
    <t>Is the project in a brownfield redevelopment area?</t>
  </si>
  <si>
    <t>Is the project in an historic preservation area?</t>
  </si>
  <si>
    <t>Did/will you acquire land only or land and building(s)?</t>
  </si>
  <si>
    <t>If building(s) were vacant at purchase, how many months had it/they been vacant?</t>
  </si>
  <si>
    <t>1 Single, Non Elderly</t>
  </si>
  <si>
    <t>2 Elderly</t>
  </si>
  <si>
    <t>3 Single Parent</t>
  </si>
  <si>
    <t>4 Two Parent</t>
  </si>
  <si>
    <t>5 Other</t>
  </si>
  <si>
    <t>Household in Substandard Housing?</t>
  </si>
  <si>
    <t>Household that is Cost Burdened?</t>
  </si>
  <si>
    <t>Household in Subsidized Housing?</t>
  </si>
  <si>
    <t>Number of wage earners:</t>
  </si>
  <si>
    <t>Number of dependents:</t>
  </si>
  <si>
    <t>Congr. District:</t>
  </si>
  <si>
    <t>excluding acquisition:</t>
  </si>
  <si>
    <t>Project Closeout Report  &amp; Recorded/Executed Closing Documents Submitted to KHC</t>
  </si>
  <si>
    <t>Apply when KHC funds &gt; 10% of Construction Costs.</t>
  </si>
  <si>
    <t>Name of KHC-Approved House Plan:</t>
  </si>
  <si>
    <t>Bedrooms:</t>
  </si>
  <si>
    <t xml:space="preserve">Homebuyer Information </t>
  </si>
  <si>
    <t>6) Lead Based Paint - Homebuyer</t>
  </si>
  <si>
    <t>Is the project area targeted by local/state government for improvements?</t>
  </si>
  <si>
    <r>
      <t xml:space="preserve">SECOND MORTGAGE PRINCIPAL AMOUNT:   </t>
    </r>
    <r>
      <rPr>
        <b/>
        <sz val="9"/>
        <rFont val="Calibri"/>
        <family val="2"/>
      </rPr>
      <t xml:space="preserve">  </t>
    </r>
    <r>
      <rPr>
        <i/>
        <sz val="9"/>
        <rFont val="Calibri"/>
        <family val="2"/>
      </rPr>
      <t>(if applicable)</t>
    </r>
  </si>
  <si>
    <t>Footer Poured &amp; Inspected, if applicable</t>
  </si>
  <si>
    <t>Home Framed &amp; Inspected, if applicable</t>
  </si>
  <si>
    <t>MODIFICATION Date:</t>
  </si>
  <si>
    <t>NOTE: 2 draws on KHC funds are allowed during construction.</t>
  </si>
  <si>
    <t>Closing Costs to be Financed into the 1st Mortgage</t>
  </si>
  <si>
    <t>2nd Mortgage LTV</t>
  </si>
  <si>
    <t>1st Mortgage LTV</t>
  </si>
  <si>
    <t>KHC Direct Buyer Assistance as % of Sale Price (LTV)</t>
  </si>
  <si>
    <t>Total LTV</t>
  </si>
  <si>
    <t>Total Servicing LTV</t>
  </si>
  <si>
    <t>BUYER CASH &amp; SUBSIDIES TO THE BUYER</t>
  </si>
  <si>
    <t>Servicing Mortgage(s) LTV:</t>
  </si>
  <si>
    <t>Unless units are pre-sold, applicants must submit an in-house or 3rd party market analysis demonstrating demand for the project.  Evidence supporting the home sales price will be required, such as an appraisal.</t>
  </si>
  <si>
    <r>
      <t xml:space="preserve">Are there any identities of interest between project team members? </t>
    </r>
    <r>
      <rPr>
        <sz val="9"/>
        <rFont val="Calibri"/>
        <family val="2"/>
      </rPr>
      <t xml:space="preserve"> </t>
    </r>
    <r>
      <rPr>
        <i/>
        <sz val="9"/>
        <rFont val="Calibri"/>
        <family val="2"/>
      </rPr>
      <t>(An identity of interest is a legal, financial, business, or familial relationship that may make it difficult for parties to act independently or “at arm’s length” from one another. Project team = developer, builder, banker, realtor, title company, etc.)</t>
    </r>
  </si>
  <si>
    <t>Was/will the purchase of the property by the developer be an "arms-length" transaction, meaning the developer and seller were/are acting independently and have no relationship to one another?</t>
  </si>
  <si>
    <t>(Sale price should be set at appraised value or the HUD limit, whichever is LOWER.)</t>
  </si>
  <si>
    <t>KHC Retainage</t>
  </si>
  <si>
    <t>DATE Set Up Approved:</t>
  </si>
  <si>
    <t>APPROVED Date:</t>
  </si>
  <si>
    <t>a. Are the construction costs reasonable in terms of cost per square foot?</t>
  </si>
  <si>
    <t>b. Are total development costs per unit reasonable?</t>
  </si>
  <si>
    <r>
      <rPr>
        <b/>
        <sz val="11"/>
        <color indexed="56"/>
        <rFont val="Calibri"/>
        <family val="2"/>
      </rPr>
      <t>KHC HCA Evaluator Responses/Notes</t>
    </r>
    <r>
      <rPr>
        <b/>
        <sz val="10"/>
        <color indexed="56"/>
        <rFont val="Calibri"/>
        <family val="2"/>
      </rPr>
      <t xml:space="preserve">
</t>
    </r>
    <r>
      <rPr>
        <i/>
        <sz val="10"/>
        <color indexed="16"/>
        <rFont val="Calibri"/>
        <family val="2"/>
      </rPr>
      <t>At a minimum, KHC staff need to answer 
Yes/No to each question.</t>
    </r>
  </si>
  <si>
    <t>Developer/Agency Information</t>
  </si>
  <si>
    <t>Explain how you arrived at the projected home sales price(s)</t>
  </si>
  <si>
    <t>Form of buyer's $250 minimum contribution:</t>
  </si>
  <si>
    <r>
      <t xml:space="preserve">If applicable, how will </t>
    </r>
    <r>
      <rPr>
        <i/>
        <sz val="10"/>
        <color indexed="63"/>
        <rFont val="Calibri"/>
        <family val="2"/>
      </rPr>
      <t>Permanent Sources Surplus</t>
    </r>
    <r>
      <rPr>
        <sz val="10"/>
        <color indexed="63"/>
        <rFont val="Calibri"/>
        <family val="2"/>
      </rPr>
      <t xml:space="preserve"> be applied?</t>
    </r>
  </si>
  <si>
    <t>HUD Data Sources:</t>
  </si>
  <si>
    <t>State Median Family Income</t>
  </si>
  <si>
    <t>HUD Area Median Income</t>
  </si>
  <si>
    <t>Executed MOU with KHC's DCR Division for Inspections</t>
  </si>
  <si>
    <t>2) TDC  (+ sheet 2a if a rehabilitation project.)</t>
  </si>
  <si>
    <r>
      <t>Buyer's Other Monthly Contractual Debt</t>
    </r>
    <r>
      <rPr>
        <i/>
        <sz val="8"/>
        <color indexed="63"/>
        <rFont val="Calibri"/>
        <family val="2"/>
      </rPr>
      <t xml:space="preserve"> (excluding Student Loans)</t>
    </r>
  </si>
  <si>
    <r>
      <t>Debt-to-Income Ratio E</t>
    </r>
    <r>
      <rPr>
        <b/>
        <i/>
        <sz val="10"/>
        <color indexed="30"/>
        <rFont val="Calibri"/>
        <family val="2"/>
      </rPr>
      <t>xcluding Student Loans</t>
    </r>
  </si>
  <si>
    <r>
      <t xml:space="preserve">Debt-to-Income Ratio </t>
    </r>
    <r>
      <rPr>
        <b/>
        <i/>
        <sz val="10"/>
        <color indexed="62"/>
        <rFont val="Calibri"/>
        <family val="2"/>
      </rPr>
      <t>Including Student Loans</t>
    </r>
  </si>
  <si>
    <t>% of Construction. 
Now a KHC Requirement.</t>
  </si>
  <si>
    <r>
      <t>ASSETS</t>
    </r>
    <r>
      <rPr>
        <b/>
        <sz val="10"/>
        <rFont val="Calibri"/>
        <family val="2"/>
      </rPr>
      <t xml:space="preserve"> </t>
    </r>
    <r>
      <rPr>
        <sz val="10"/>
        <rFont val="Calibri"/>
        <family val="2"/>
      </rPr>
      <t>(Do not include value of primary residence.)</t>
    </r>
    <r>
      <rPr>
        <b/>
        <sz val="10"/>
        <rFont val="Calibri"/>
        <family val="2"/>
      </rPr>
      <t xml:space="preserve"> - </t>
    </r>
    <r>
      <rPr>
        <b/>
        <sz val="12"/>
        <color indexed="60"/>
        <rFont val="Calibri"/>
        <family val="2"/>
      </rPr>
      <t>IF NO ASSETS, ENTER "NONE."</t>
    </r>
  </si>
  <si>
    <t>If Reconstruction will new home be unlike existing home?</t>
  </si>
  <si>
    <t>Is this project property in an area defined as rural by USDA Rural Development?</t>
  </si>
  <si>
    <t>Click this link to determine RD eligibility.</t>
  </si>
  <si>
    <t>Original Set Up</t>
  </si>
  <si>
    <t>Closeout ACUTALS</t>
  </si>
  <si>
    <t>HOME INFORMATION</t>
  </si>
  <si>
    <t>Funding Agmt Number:</t>
  </si>
  <si>
    <t>Developer:</t>
  </si>
  <si>
    <t>Rehab Costs</t>
  </si>
  <si>
    <t>PROJECT COMPLETION REPORT</t>
  </si>
  <si>
    <t>Closeout ACTUALS</t>
  </si>
  <si>
    <t>Variance</t>
  </si>
  <si>
    <t>Notes on Variances</t>
  </si>
  <si>
    <r>
      <t>Home Sale Price</t>
    </r>
    <r>
      <rPr>
        <sz val="10"/>
        <color indexed="60"/>
        <rFont val="Calibri"/>
        <family val="2"/>
      </rPr>
      <t xml:space="preserve"> (appraised value)</t>
    </r>
  </si>
  <si>
    <t>Original 
Set Up</t>
  </si>
  <si>
    <t xml:space="preserve">BREAKDOWN OF KHC FUNDING </t>
  </si>
  <si>
    <t>ACTUALS</t>
  </si>
  <si>
    <t>Homeowner Name:</t>
  </si>
  <si>
    <t>Total Permanent Sources</t>
  </si>
  <si>
    <t>Total Interim Construction Sources</t>
  </si>
  <si>
    <t>Project Completion Report (PCR)</t>
  </si>
  <si>
    <t>These sheets are to be completed once your project is COMPLETE.</t>
  </si>
  <si>
    <t>Each sheet will auto-populate with your original project set up numbers.</t>
  </si>
  <si>
    <t xml:space="preserve">C. </t>
  </si>
  <si>
    <t>Fill in the cells shaded orange with your project's ACTUAL numbers.</t>
  </si>
  <si>
    <t xml:space="preserve">D. </t>
  </si>
  <si>
    <t>Explain any variances in the space provided.</t>
  </si>
  <si>
    <t>Developer Fee:  New Construction</t>
  </si>
  <si>
    <t>Developer Fee:  Rehabilitation</t>
  </si>
  <si>
    <t>Projected</t>
  </si>
  <si>
    <t>KHC Development 
Cost Standards</t>
  </si>
  <si>
    <r>
      <t>1. Total family assets</t>
    </r>
    <r>
      <rPr>
        <i/>
        <sz val="11"/>
        <rFont val="Calibri"/>
        <family val="2"/>
      </rPr>
      <t xml:space="preserve"> </t>
    </r>
    <r>
      <rPr>
        <i/>
        <sz val="11"/>
        <color indexed="60"/>
        <rFont val="Calibri"/>
        <family val="2"/>
      </rPr>
      <t>(Must not exceed $50,000)</t>
    </r>
  </si>
  <si>
    <t>Home Square Footage</t>
  </si>
  <si>
    <t>Project Completion Report: Total Development Costs</t>
  </si>
  <si>
    <t>Project Completion Report: Rehabilitation Costs</t>
  </si>
  <si>
    <t>Project Completion Report:  Sources &amp; Uses Summary</t>
  </si>
  <si>
    <t>Project Completion Report: Homebuyer Affordability Analysis</t>
  </si>
  <si>
    <t>Total KHC Funds Requested:</t>
  </si>
  <si>
    <t>Project Number:</t>
  </si>
  <si>
    <t>Project Completion Report Checklist</t>
  </si>
  <si>
    <t>Grantee/Agency:</t>
  </si>
  <si>
    <t>Homeowner Address:</t>
  </si>
  <si>
    <t>Homeowner:</t>
  </si>
  <si>
    <t>Project Completion Report (Excel + PDF)</t>
  </si>
  <si>
    <t>Evidence of KHC DCR Inspection/Approval</t>
  </si>
  <si>
    <t>Notes:</t>
  </si>
  <si>
    <t>Project Completion Certification</t>
  </si>
  <si>
    <t/>
  </si>
  <si>
    <t>PCR a) Checklist</t>
  </si>
  <si>
    <t>PCR 1) TDC</t>
  </si>
  <si>
    <t>PCR 1a) Rehab Scope (rehabs only)</t>
  </si>
  <si>
    <t>PCR 2) Sources &amp; Uses</t>
  </si>
  <si>
    <t>PCR 3) Buyer Affordability</t>
  </si>
  <si>
    <t>Executed/Recorded Closing Documents</t>
  </si>
  <si>
    <t xml:space="preserve">I certify that submission of this Project Completion Report (PCR) has been duly authorized by the governing body of my organization, and that all information contained in this PCR, to the best of my knowledge, is true and accurate. </t>
  </si>
  <si>
    <t>This form and attachments must be submitted to complete the project &amp; make final funds draw.</t>
  </si>
  <si>
    <t>KHC Single Family Homebuyer Development</t>
  </si>
  <si>
    <t>Baths:</t>
  </si>
  <si>
    <t>Elderly (62+ years of age)</t>
  </si>
  <si>
    <t>FINAL Set Up and Closing Docs sent to KHC</t>
  </si>
  <si>
    <t>Date PCR Completed:</t>
  </si>
  <si>
    <t>1st</t>
  </si>
  <si>
    <t>KHC Retainage/Costs Not Paid Until Closing</t>
  </si>
  <si>
    <t>Sum of Developer Fee + Seller's Closing Costs</t>
  </si>
  <si>
    <t>Home Sale Price Based on Appraised Value:</t>
  </si>
  <si>
    <t>Dev Fee as % TDC excluding acquisition:</t>
  </si>
  <si>
    <t>Total KHC Funds to be Drawn for Project</t>
  </si>
  <si>
    <t>2nd</t>
  </si>
  <si>
    <t>3rd/Final</t>
  </si>
  <si>
    <t xml:space="preserve"> Set Up</t>
  </si>
  <si>
    <t>Set Up Checklist</t>
  </si>
  <si>
    <t>Buyer's Student Loan Monthly Calculated Obligation</t>
  </si>
  <si>
    <t>6) Lead-Based Paint Initial Form</t>
  </si>
  <si>
    <t>If this is a REHAB project, enter construction costs on worksheet "2a)Rehab Scope".</t>
  </si>
  <si>
    <t>Explain Any Variance &gt; 5%</t>
  </si>
  <si>
    <r>
      <t>Other Monthly Contractual Debt</t>
    </r>
    <r>
      <rPr>
        <i/>
        <sz val="8"/>
        <color indexed="63"/>
        <rFont val="Calibri"/>
        <family val="2"/>
      </rPr>
      <t xml:space="preserve"> (excluding Student Loans)</t>
    </r>
  </si>
  <si>
    <r>
      <t>Total Projected Monthly Debt Payments</t>
    </r>
    <r>
      <rPr>
        <i/>
        <sz val="10"/>
        <color indexed="63"/>
        <rFont val="Calibri"/>
        <family val="2"/>
      </rPr>
      <t xml:space="preserve"> </t>
    </r>
    <r>
      <rPr>
        <i/>
        <sz val="9"/>
        <color indexed="63"/>
        <rFont val="Calibri"/>
        <family val="2"/>
      </rPr>
      <t>(includes mortgage)</t>
    </r>
  </si>
  <si>
    <t>Minimum requirement $250</t>
  </si>
  <si>
    <t>Cash buyer will have on hand after home closing:</t>
  </si>
  <si>
    <t>Type:</t>
  </si>
  <si>
    <r>
      <t xml:space="preserve">Is this project site contiguous with 4 or more other units under development by your organization?                                     </t>
    </r>
    <r>
      <rPr>
        <i/>
        <sz val="9"/>
        <color indexed="16"/>
        <rFont val="Calibri"/>
        <family val="2"/>
      </rPr>
      <t>If "yes" contact KHC.</t>
    </r>
  </si>
  <si>
    <t>Budgeted</t>
  </si>
  <si>
    <t>Utilized</t>
  </si>
  <si>
    <t>CONTINGENCY</t>
  </si>
  <si>
    <t>Unused Construction Contingency</t>
  </si>
  <si>
    <r>
      <rPr>
        <b/>
        <i/>
        <sz val="11"/>
        <color indexed="60"/>
        <rFont val="Calibri"/>
        <family val="2"/>
      </rPr>
      <t xml:space="preserve">INITIAL </t>
    </r>
    <r>
      <rPr>
        <i/>
        <sz val="11"/>
        <color indexed="60"/>
        <rFont val="Calibri"/>
        <family val="2"/>
      </rPr>
      <t>Evaluation Date:</t>
    </r>
  </si>
  <si>
    <t>Recycled AHTF Funds already held by developer:</t>
  </si>
  <si>
    <t>New KHC Funds to be Drawn Down:</t>
  </si>
  <si>
    <t>Month/Year</t>
  </si>
  <si>
    <t>Recycled AHTF Funds</t>
  </si>
  <si>
    <t xml:space="preserve">Enter when each benchmark was or is expected to be accomplished along with anticipated draws on KHC funds. Leave non-applicable items blank. </t>
  </si>
  <si>
    <t>Project Completion Report</t>
  </si>
  <si>
    <t>Final HERS Rating</t>
  </si>
  <si>
    <t>Unit meets Universal Design?</t>
  </si>
  <si>
    <t>Unit meets Minimum Design?</t>
  </si>
  <si>
    <t>Planned Construction Cost/SqFt:</t>
  </si>
  <si>
    <t>Total Construction Cost/SqFt:</t>
  </si>
  <si>
    <t>Dev Fee as % TDC (excluding acquisition):</t>
  </si>
  <si>
    <t>Planned Construction Costs</t>
  </si>
  <si>
    <t>Describe contingency uses in line items &amp; below.</t>
  </si>
  <si>
    <t>Describe uses of construction contingency.</t>
  </si>
  <si>
    <t>Subtotal Planned Construction:</t>
  </si>
  <si>
    <r>
      <t xml:space="preserve">Construction/Rehab </t>
    </r>
    <r>
      <rPr>
        <i/>
        <sz val="9"/>
        <rFont val="Calibri"/>
        <family val="2"/>
      </rPr>
      <t>(includes contingency)</t>
    </r>
    <r>
      <rPr>
        <sz val="10"/>
        <rFont val="Calibri"/>
        <family val="2"/>
      </rPr>
      <t>:</t>
    </r>
  </si>
  <si>
    <t>CONSTRUCTION CONTINGENCY</t>
  </si>
  <si>
    <t>NOTES</t>
  </si>
  <si>
    <t>Actual Draws</t>
  </si>
  <si>
    <t>(Must Match PDMS)</t>
  </si>
  <si>
    <t>Home Buyer Lead-Based Paint Unit Completion Packet</t>
  </si>
  <si>
    <t>Household Name:</t>
  </si>
  <si>
    <t xml:space="preserve">Activity Number: </t>
  </si>
  <si>
    <t>, KY</t>
  </si>
  <si>
    <t xml:space="preserve">Was the unit involved in this project constructed 
after January 1, 1978? </t>
  </si>
  <si>
    <r>
      <t xml:space="preserve">If yes, stop here and sign the certification below. </t>
    </r>
    <r>
      <rPr>
        <b/>
        <sz val="12"/>
        <color indexed="10"/>
        <rFont val="Arial"/>
        <family val="2"/>
      </rPr>
      <t xml:space="preserve"> If no, proceed to the next step.</t>
    </r>
  </si>
  <si>
    <t>I certify that this unit was constructed after January 1, 1978.</t>
  </si>
  <si>
    <r>
      <t xml:space="preserve">If </t>
    </r>
    <r>
      <rPr>
        <b/>
        <sz val="12"/>
        <color indexed="10"/>
        <rFont val="Arial"/>
        <family val="2"/>
      </rPr>
      <t>NO</t>
    </r>
    <r>
      <rPr>
        <sz val="12"/>
        <rFont val="Arial"/>
        <family val="2"/>
      </rPr>
      <t>, was the pre-1978 unit demolished and replaced with 
a new unit?</t>
    </r>
  </si>
  <si>
    <r>
      <t xml:space="preserve">If yes, stop here and sign the certification below.  </t>
    </r>
    <r>
      <rPr>
        <b/>
        <sz val="12"/>
        <color indexed="10"/>
        <rFont val="Arial"/>
        <family val="2"/>
      </rPr>
      <t>If no, proceed to the next step.</t>
    </r>
  </si>
  <si>
    <t>I certify that the pre-1978 unit was demolished and replaced with a new structure.</t>
  </si>
  <si>
    <r>
      <t xml:space="preserve">If </t>
    </r>
    <r>
      <rPr>
        <b/>
        <sz val="12"/>
        <color indexed="10"/>
        <rFont val="Arial"/>
        <family val="2"/>
      </rPr>
      <t>NO</t>
    </r>
    <r>
      <rPr>
        <sz val="12"/>
        <rFont val="Arial"/>
        <family val="2"/>
      </rPr>
      <t>, did this unit involve rehabilitation other than that which was 
necessary to address lead-based paint hazards?</t>
    </r>
  </si>
  <si>
    <r>
      <t xml:space="preserve">If </t>
    </r>
    <r>
      <rPr>
        <b/>
        <sz val="12"/>
        <rFont val="Arial"/>
        <family val="2"/>
      </rPr>
      <t>yes</t>
    </r>
    <r>
      <rPr>
        <sz val="12"/>
        <rFont val="Arial"/>
        <family val="2"/>
      </rPr>
      <t xml:space="preserve">, complete and attach </t>
    </r>
    <r>
      <rPr>
        <u/>
        <sz val="12"/>
        <color indexed="10"/>
        <rFont val="Arial"/>
        <family val="2"/>
      </rPr>
      <t>Section I of the Home Buyer Lead-Based Paint 
Rehabilitation Unit Completion Packet and the De Minimis Levels Exemption Form.</t>
    </r>
  </si>
  <si>
    <r>
      <t xml:space="preserve">Section I </t>
    </r>
    <r>
      <rPr>
        <sz val="12"/>
        <rFont val="Arial"/>
        <family val="2"/>
      </rPr>
      <t>of the Lead-Based Paint Rehabilitation Unit Completion Packet and De Minimis Levels Exemption form are attached.</t>
    </r>
  </si>
  <si>
    <r>
      <t xml:space="preserve">If </t>
    </r>
    <r>
      <rPr>
        <b/>
        <sz val="12"/>
        <rFont val="Arial"/>
        <family val="2"/>
      </rPr>
      <t>no</t>
    </r>
    <r>
      <rPr>
        <sz val="12"/>
        <rFont val="Arial"/>
        <family val="2"/>
      </rPr>
      <t xml:space="preserve">, complete and attach </t>
    </r>
    <r>
      <rPr>
        <u/>
        <sz val="12"/>
        <color indexed="10"/>
        <rFont val="Arial"/>
        <family val="2"/>
      </rPr>
      <t>Section II of the Home Buyer Lead-Based Paint
Acquisition Unit Completion Packet and the De Minimis Levels Exemption Form.</t>
    </r>
  </si>
  <si>
    <r>
      <t>Section II</t>
    </r>
    <r>
      <rPr>
        <sz val="12"/>
        <rFont val="Arial"/>
        <family val="2"/>
      </rPr>
      <t xml:space="preserve"> of the Lead-Based Paint Acquisition Unit Completion Packet and De Minimis Levels Exemption form are attached.</t>
    </r>
  </si>
  <si>
    <t>Appraised Value:</t>
  </si>
  <si>
    <t>Did this household receive housing counseling?</t>
  </si>
  <si>
    <t>select one</t>
  </si>
  <si>
    <r>
      <t xml:space="preserve">Project Summary  </t>
    </r>
    <r>
      <rPr>
        <i/>
        <sz val="10"/>
        <rFont val="Calibri"/>
        <family val="2"/>
      </rPr>
      <t>Briefly describe your project.</t>
    </r>
    <r>
      <rPr>
        <b/>
        <sz val="12"/>
        <rFont val="Calibri"/>
        <family val="2"/>
        <scheme val="minor"/>
      </rPr>
      <t xml:space="preserve"> 
</t>
    </r>
    <r>
      <rPr>
        <i/>
        <sz val="9"/>
        <rFont val="Calibri"/>
        <family val="2"/>
        <scheme val="minor"/>
      </rPr>
      <t>Please include the date a developer representative was last on site and that representative's name and title.</t>
    </r>
  </si>
  <si>
    <t xml:space="preserve">Decimal Latitude Coordinate
(3#.########): </t>
  </si>
  <si>
    <r>
      <t xml:space="preserve">Actual Income </t>
    </r>
    <r>
      <rPr>
        <sz val="7"/>
        <rFont val="Calibri"/>
        <family val="2"/>
        <scheme val="minor"/>
      </rPr>
      <t>(0.6% of Cash Value)</t>
    </r>
  </si>
  <si>
    <t>Decimal Longitude Coordinate
(-8#.########):</t>
  </si>
  <si>
    <r>
      <t xml:space="preserve">Was the housing counseling HUD-Certified? </t>
    </r>
    <r>
      <rPr>
        <sz val="11"/>
        <color theme="9" tint="-0.499984740745262"/>
        <rFont val="Calibri"/>
        <family val="2"/>
        <scheme val="minor"/>
      </rPr>
      <t>(Y/N)</t>
    </r>
  </si>
  <si>
    <r>
      <t>Did this household receive housing counseling?</t>
    </r>
    <r>
      <rPr>
        <sz val="11"/>
        <color theme="9" tint="-0.499984740745262"/>
        <rFont val="Calibri"/>
        <family val="2"/>
        <scheme val="minor"/>
      </rPr>
      <t xml:space="preserve"> (Y/N)</t>
    </r>
  </si>
  <si>
    <t>Homebuyer Counseling Agency:</t>
  </si>
  <si>
    <t>Date of Counseling Completion:</t>
  </si>
  <si>
    <t>HUD-Certified? (Y/N):</t>
  </si>
  <si>
    <t>Type of Counseling</t>
  </si>
  <si>
    <t xml:space="preserve">Affordability Period </t>
  </si>
  <si>
    <t xml:space="preserve">Energy Star </t>
  </si>
  <si>
    <t>Breakdown of Funds</t>
  </si>
  <si>
    <t>Deferred Payment Loan</t>
  </si>
  <si>
    <t>Public Funds</t>
  </si>
  <si>
    <t>Other Federal Funds</t>
  </si>
  <si>
    <t>State/Local Funds</t>
  </si>
  <si>
    <t>Private Funds</t>
  </si>
  <si>
    <t>Private Loans</t>
  </si>
  <si>
    <t>Owner Cash Contributions</t>
  </si>
  <si>
    <t>Private Grants</t>
  </si>
  <si>
    <t>All Funds</t>
  </si>
  <si>
    <r>
      <t xml:space="preserve">List </t>
    </r>
    <r>
      <rPr>
        <b/>
        <i/>
        <sz val="10"/>
        <color theme="3" tint="-0.249977111117893"/>
        <rFont val="Calibri"/>
        <family val="2"/>
        <scheme val="minor"/>
      </rPr>
      <t>KHC</t>
    </r>
    <r>
      <rPr>
        <i/>
        <sz val="10"/>
        <color theme="3" tint="-0.249977111117893"/>
        <rFont val="Calibri"/>
        <family val="2"/>
        <scheme val="minor"/>
      </rPr>
      <t xml:space="preserve"> Activity Number(s) that generated PI  to be used (######):</t>
    </r>
  </si>
  <si>
    <t>Edmonson County, KY</t>
  </si>
  <si>
    <t>Boone County, KY</t>
  </si>
  <si>
    <t>Bracken County, KY</t>
  </si>
  <si>
    <t>Campbell County, KY</t>
  </si>
  <si>
    <t>Kenton County, KY</t>
  </si>
  <si>
    <t>Pendleton County, KY</t>
  </si>
  <si>
    <t>Christian County, KY</t>
  </si>
  <si>
    <t>Trigg County, KY</t>
  </si>
  <si>
    <t>Hardin County, KY</t>
  </si>
  <si>
    <t>Larue County, KY</t>
  </si>
  <si>
    <t>Henderson County, KY</t>
  </si>
  <si>
    <t xml:space="preserve">Allen County, KY </t>
  </si>
  <si>
    <t xml:space="preserve">Butler County, KY </t>
  </si>
  <si>
    <t>Boyd County, KY</t>
  </si>
  <si>
    <t>Greenup County, KY</t>
  </si>
  <si>
    <t>Bourbon County, KY</t>
  </si>
  <si>
    <t>Clark County, KY</t>
  </si>
  <si>
    <t>Fayette County, KY</t>
  </si>
  <si>
    <t>Jessamine County, KY</t>
  </si>
  <si>
    <t>Scott County, KY</t>
  </si>
  <si>
    <t>Woodford County, KY</t>
  </si>
  <si>
    <t>Bullitt County, KY</t>
  </si>
  <si>
    <t>Henry County, KY</t>
  </si>
  <si>
    <t>Jefferson County, KY</t>
  </si>
  <si>
    <t>Oldham County, KY</t>
  </si>
  <si>
    <t>Spencer County, KY</t>
  </si>
  <si>
    <t>Trimble County, KY</t>
  </si>
  <si>
    <t>Daviess County, KY</t>
  </si>
  <si>
    <t>Hancock County, KY</t>
  </si>
  <si>
    <t>McClean County, KY</t>
  </si>
  <si>
    <t>Warren County, KY</t>
  </si>
  <si>
    <t>Gallatin County, KY</t>
  </si>
  <si>
    <t>Grant County, KY</t>
  </si>
  <si>
    <t xml:space="preserve">Shelby County, KY </t>
  </si>
  <si>
    <t xml:space="preserve">Meade County, KY </t>
  </si>
  <si>
    <t>County</t>
  </si>
  <si>
    <t>Cash Contribution from Homebuyer</t>
  </si>
  <si>
    <t>Source: https://www.hudexchange.info/resource/2312/home-maximum-purchase-price-after-rehab-value/</t>
  </si>
  <si>
    <t>KY Rural Housing Trust Fund (RHTF)
Single Family Homebuyer Development</t>
  </si>
  <si>
    <r>
      <t xml:space="preserve">For projects creating new or rehabilated homes for new homebuyers </t>
    </r>
    <r>
      <rPr>
        <b/>
        <i/>
        <sz val="11"/>
        <color rgb="FF993300"/>
        <rFont val="Calibri"/>
        <family val="2"/>
      </rPr>
      <t>OR</t>
    </r>
    <r>
      <rPr>
        <i/>
        <sz val="11"/>
        <color rgb="FF993300"/>
        <rFont val="Calibri"/>
        <family val="2"/>
      </rPr>
      <t xml:space="preserve"> 
demolition/reconstruction or full rehabilitation to building code
 for existing homeowners</t>
    </r>
  </si>
  <si>
    <t>RHTF-New Draws</t>
  </si>
  <si>
    <r>
      <t xml:space="preserve">RHTF-
</t>
    </r>
    <r>
      <rPr>
        <i/>
        <sz val="10"/>
        <rFont val="Calibri"/>
        <family val="2"/>
        <scheme val="minor"/>
      </rPr>
      <t>Recycled from Previous Activity</t>
    </r>
  </si>
  <si>
    <t>This sheet informs you as to KHC's program &amp; policy requirements</t>
  </si>
  <si>
    <t>Set-Up Packet</t>
  </si>
  <si>
    <t>You will only input RHTF income limits information on this sheet.  Otherwise, you should review it to insure your project remains within RHTF limits.</t>
  </si>
  <si>
    <t>Instructions for Completing KHC's 
RHTF Single Family Homebuyer Development Set-Up Packet</t>
  </si>
  <si>
    <t>RHTF Single Family Homebuyer Development</t>
  </si>
  <si>
    <t>c.</t>
  </si>
  <si>
    <t>Complete the Duplication of Benefits Analysis for disaster survivors who have received other disaster recovery assistance (FEMA, SBA, USDA-RD, FHLB, private insurance, etc.)</t>
  </si>
  <si>
    <t>Did the household survive a 2021 or 2022 disaster and receive recovery benefits?</t>
  </si>
  <si>
    <t>IF YES:</t>
  </si>
  <si>
    <t>a) If yes:</t>
  </si>
  <si>
    <t xml:space="preserve">    ii) FEMA Amount received to date: </t>
  </si>
  <si>
    <t>2.</t>
  </si>
  <si>
    <t>3.</t>
  </si>
  <si>
    <r>
      <t xml:space="preserve">DUPLICATION OF BENEFITS ANALYSIS 
</t>
    </r>
    <r>
      <rPr>
        <b/>
        <i/>
        <sz val="8"/>
        <rFont val="Calibri"/>
        <family val="2"/>
        <scheme val="minor"/>
      </rPr>
      <t>(Attach documentation of sources of awards, amounts, and uses to ensure the total amount of awards and confirm remaining balances, if applicable.)</t>
    </r>
  </si>
  <si>
    <t>v) Describe uses of FEMA funds:</t>
  </si>
  <si>
    <t>FEMA Assistance (if applicable)</t>
  </si>
  <si>
    <t>Small Business Administration (SBA) Assistance (if applicable)</t>
  </si>
  <si>
    <t xml:space="preserve">    iii) FEMA Registration Numbers:                                                           1.</t>
  </si>
  <si>
    <t>iv) Do uses of FEMA funds duplicate uses of RHTF funds?</t>
  </si>
  <si>
    <t xml:space="preserve">  i) SBA Amount approved:    </t>
  </si>
  <si>
    <t xml:space="preserve">    ii) SBA Amount received to date: </t>
  </si>
  <si>
    <t xml:space="preserve">    iv) SBA Loan Number(s):                                                                        1.</t>
  </si>
  <si>
    <t xml:space="preserve">    iii) SBA Application Number(s):                                                             1.</t>
  </si>
  <si>
    <t>v) Do uses of FEMA funds duplicate uses of RHTF funds?</t>
  </si>
  <si>
    <t>vii) Describe uses of SBA funds:</t>
  </si>
  <si>
    <t>1. Hazard</t>
  </si>
  <si>
    <t>4. Contents</t>
  </si>
  <si>
    <t>5. Other (describe)</t>
  </si>
  <si>
    <r>
      <t xml:space="preserve">  i) What type(s) (</t>
    </r>
    <r>
      <rPr>
        <i/>
        <sz val="10"/>
        <rFont val="Calibri"/>
        <family val="2"/>
        <scheme val="minor"/>
      </rPr>
      <t>select "Yes" for all applicable</t>
    </r>
    <r>
      <rPr>
        <sz val="10"/>
        <rFont val="Calibri"/>
        <family val="2"/>
        <scheme val="minor"/>
      </rPr>
      <t xml:space="preserve">):    </t>
    </r>
  </si>
  <si>
    <t>2. If yes, deductable amount?</t>
  </si>
  <si>
    <t>3. Flood</t>
  </si>
  <si>
    <t>ii) Did the household file claim(s)?</t>
  </si>
  <si>
    <t>1. If yes, claim amount(s) received?</t>
  </si>
  <si>
    <t>v) Do uses of Insurance payouts funds duplicate uses of RHTF funds?</t>
  </si>
  <si>
    <t>Insurance payment (if applicable)</t>
  </si>
  <si>
    <t xml:space="preserve">Insurance Co. name: </t>
  </si>
  <si>
    <t>vi) What is the Insurance Claim status? (e.g. paid in full, under appeal, subject to lawsuit?)</t>
  </si>
  <si>
    <t>vii) Describe uses of insurance claim funds:</t>
  </si>
  <si>
    <t>1) Did the household receive any disaster-related assistance from FEMA for 
    structural damage to their home or to purchase a new home? (FEMA Individual
    Assistance Repair, Replacement, Replacement Housing Construction benefits)</t>
  </si>
  <si>
    <t>2) Did the household receive any disaster-related assistance from the Small 
    Business Administration (SBA) for damage to their home?</t>
  </si>
  <si>
    <t>4) Did the household receive any other disaster-related assistance from any other source(s) to assist with home repair, replacement, reconstruction, or to purchase a new home? (e.g. USDA-RD, FHLB-Cincinnati Disaster Reconstruction, TEAM KY funds, private philanthropy, etc.)</t>
  </si>
  <si>
    <t xml:space="preserve"> i) FEMA Amount approved:    </t>
  </si>
  <si>
    <t xml:space="preserve">Enter all construction sources along with interest rates. Some may be identical to permanent sources. KHC assumes its development subsidy will be available during construction.  If you seek KHC funds as construction financing beyond the permanent KHC subsidy requested, enter that as a "KHC RHTF Construction Loan". </t>
  </si>
  <si>
    <t>RHTF Single Family Homebuyer Development Project Summary</t>
  </si>
  <si>
    <t>Is the homebuyer already identified or will the home be listed for sale?</t>
  </si>
  <si>
    <t xml:space="preserve">RHTF Income Limit for Household Size </t>
  </si>
  <si>
    <t>KHC Project Agreement #:</t>
  </si>
  <si>
    <t>Rural Affordable Housing Trust Fund</t>
  </si>
  <si>
    <t>RHTF:</t>
  </si>
  <si>
    <t>Program Income</t>
  </si>
  <si>
    <r>
      <rPr>
        <sz val="10"/>
        <color rgb="FF000000"/>
        <rFont val="Calibri"/>
        <family val="2"/>
        <scheme val="minor"/>
      </rPr>
      <t xml:space="preserve">Describe the land/ownership structure for the project. </t>
    </r>
    <r>
      <rPr>
        <i/>
        <sz val="10"/>
        <color rgb="FF000000"/>
        <rFont val="Calibri"/>
        <family val="2"/>
      </rPr>
      <t>(On what date did developer take ownership? Who owns the land? Is this a NEW buyer? Did the buyer or buyer's family previously own the land/home? Is this a reconstruction for an existing homeowner? A full code rehab for an existing homebuyer?)</t>
    </r>
  </si>
  <si>
    <t xml:space="preserve">If this is NOT an Arm's Length Transaction, explain the relationship between developer and seller. </t>
  </si>
  <si>
    <t>If you answered yes to any of the 3 questions above, please contact KHC 
to discuss RHTF requirements for relocation.</t>
  </si>
  <si>
    <t>Describe accessibility improvements/features of the proposed unit.</t>
  </si>
  <si>
    <t>Describe resilient construction methods that will be used in the proposed unit.</t>
  </si>
  <si>
    <t>Describe green energy components that will be employedin the proposed unit.</t>
  </si>
  <si>
    <t>Household currently in KYEM/FEMA shelter?</t>
  </si>
  <si>
    <t>Household currently experiencing homelessness?</t>
  </si>
  <si>
    <t>Lot Size (acres)</t>
  </si>
  <si>
    <t>Is the project site in a current or proposed FEMA Special Flood Hazard Area?</t>
  </si>
  <si>
    <t>Copy of Homebuyer's Contract to Purchase the Home or Homeowner's Reconstruction/Rehab contract</t>
  </si>
  <si>
    <t>Purchase Agreement or repair/reconstruction contract. Approved buyer financing if available.</t>
  </si>
  <si>
    <t>Current FEMA floodplain map with site identified and proposed FEMA floodplain map with site identified (if available)</t>
  </si>
  <si>
    <t>RHTF Recipient Certification</t>
  </si>
  <si>
    <t>I understand that, based on the funding sources allocated by Kentucky Housing Corporation (KHC) this project is required to comply with the written agreement(s) executed KHC and with all applicable components of Kentucky Rural Housing Trust Fund policies; and KHC policies and procedures.  I further understand that my organization's failure to comply may result in funding being recaptured and/or repaid to KHC.</t>
  </si>
  <si>
    <t>I understand that my organization bears a significant share of project risks, including issues arising due to clouded or disputed title not cleared before the project commences.</t>
  </si>
  <si>
    <t>Head of Household:</t>
  </si>
  <si>
    <t>Is this project providing rehab/reconstruction services to an existing homeowner?</t>
  </si>
  <si>
    <t>Contract execution date?</t>
  </si>
  <si>
    <t>RHTF Direct Buyer Assistance:</t>
  </si>
  <si>
    <t>RHTF as % of Appraised Value:</t>
  </si>
  <si>
    <t>ii) Do uses of other disaster-related assistance duplicate uses of RHTF funds?</t>
  </si>
  <si>
    <t>Search the address or coordinates at  https://msc.fema.gov/portal/home to get the current FIRMette Map. Click "Search All Products" and select your county to determine if any preliminary FIRM maps are available.</t>
  </si>
  <si>
    <t xml:space="preserve">Available on the HCA Partner Agency Portal. </t>
  </si>
  <si>
    <t>Household displaced by disaster?</t>
  </si>
  <si>
    <t>Household's home damaged by disaster?</t>
  </si>
  <si>
    <t>Household currently doubled up w/ friends/family?</t>
  </si>
  <si>
    <t xml:space="preserve">RHTF Funding </t>
  </si>
  <si>
    <t>Recycled RHTF Sources</t>
  </si>
  <si>
    <t>Project RHTF Program Income (PI) Balance Prior to Set Up</t>
  </si>
  <si>
    <t>KHC RHTF Development Gap Subsidy</t>
  </si>
  <si>
    <t>KHC RECYCLED RHTF - Development Gap Subsidy</t>
  </si>
  <si>
    <t>KHC RHTF Development Subsidy</t>
  </si>
  <si>
    <t>KHC RHTF Construction Funding</t>
  </si>
  <si>
    <t>KHC RECYCLED RHTF - Construction Funding</t>
  </si>
  <si>
    <t>RECYCLED RHTF - Construction Funding</t>
  </si>
  <si>
    <t>RECYCLED RHTF - Development Gap Subsidy</t>
  </si>
  <si>
    <t xml:space="preserve">RECYCLED RHTF- Direct Buyer Assistance    </t>
  </si>
  <si>
    <t xml:space="preserve">   Total RECYCLED RHTF  </t>
  </si>
  <si>
    <t>Recycled RHTF Used on this project</t>
  </si>
  <si>
    <t>New RHTF Construction Funding</t>
  </si>
  <si>
    <t>RHTF PI Generated by this project</t>
  </si>
  <si>
    <t xml:space="preserve">New RHTF Permanent Development Gap Subsidy </t>
  </si>
  <si>
    <t>Project RHTF PI Balance After Setup</t>
  </si>
  <si>
    <t>New RHTF Direct Buyer Assistance</t>
  </si>
  <si>
    <t xml:space="preserve">   Total NEW RHTF  </t>
  </si>
  <si>
    <t xml:space="preserve">    Total RHTF to Project</t>
  </si>
  <si>
    <t>Total RHTF that remains in the Project 
Development Gap Subsidy + Assistance to Buyer =</t>
  </si>
  <si>
    <t>How will surplus RHTF be treated? (Select one)</t>
  </si>
  <si>
    <t>Projected RHTF Program Income
(Const. Loan MINUS Assistance to Buyer)</t>
  </si>
  <si>
    <t>enter other sources</t>
  </si>
  <si>
    <t>RHTF Income Limit (120% AMI)</t>
  </si>
  <si>
    <r>
      <t xml:space="preserve">                         If </t>
    </r>
    <r>
      <rPr>
        <b/>
        <sz val="10"/>
        <color indexed="60"/>
        <rFont val="Calibri"/>
        <family val="2"/>
      </rPr>
      <t>YES, attach LBP Section I.</t>
    </r>
    <r>
      <rPr>
        <i/>
        <sz val="10"/>
        <color indexed="60"/>
        <rFont val="Calibri"/>
        <family val="2"/>
      </rPr>
      <t xml:space="preserve"> (available from KHC's HCA Partner Agency Portal)</t>
    </r>
  </si>
  <si>
    <r>
      <t xml:space="preserve">                         If </t>
    </r>
    <r>
      <rPr>
        <b/>
        <sz val="10"/>
        <color indexed="60"/>
        <rFont val="Calibri"/>
        <family val="2"/>
      </rPr>
      <t>NO, attach LBP Section II .</t>
    </r>
    <r>
      <rPr>
        <i/>
        <sz val="10"/>
        <color indexed="60"/>
        <rFont val="Calibri"/>
        <family val="2"/>
      </rPr>
      <t xml:space="preserve">  (available from KHC's HCA Partner Agency Portal)</t>
    </r>
  </si>
  <si>
    <r>
      <t xml:space="preserve">KHC RHTF Project </t>
    </r>
    <r>
      <rPr>
        <b/>
        <sz val="14"/>
        <color indexed="9"/>
        <rFont val="Calibri"/>
        <family val="2"/>
      </rPr>
      <t xml:space="preserve">Evaluation &amp; Subsidy Layering </t>
    </r>
  </si>
  <si>
    <t>KHC HCA Evaluator Initials:</t>
  </si>
  <si>
    <t>RHTF</t>
  </si>
  <si>
    <t>RHTF 120 % AMI Income Limit</t>
  </si>
  <si>
    <t>20% of TDC; $20,000 Max</t>
  </si>
  <si>
    <t xml:space="preserve">% of Construction </t>
  </si>
  <si>
    <t>RHTF Underwriting</t>
  </si>
  <si>
    <r>
      <rPr>
        <sz val="10"/>
        <rFont val="Calibri"/>
        <family val="2"/>
        <scheme val="minor"/>
      </rPr>
      <t xml:space="preserve">Total Permanent Subsidy </t>
    </r>
    <r>
      <rPr>
        <sz val="8"/>
        <rFont val="Calibri"/>
        <family val="2"/>
        <scheme val="minor"/>
      </rPr>
      <t xml:space="preserve">
(Direct Buyer Assistance + Development Gap)</t>
    </r>
  </si>
  <si>
    <t>KHC's RHTF Funds in the Project</t>
  </si>
  <si>
    <t>a. What position would KHC's HRTF loan be in? (2nd, 3rd?)</t>
  </si>
  <si>
    <t>b. What other funding sources are in the project?</t>
  </si>
  <si>
    <t>c. Have all other funding sources been secured?</t>
  </si>
  <si>
    <t>None</t>
  </si>
  <si>
    <t>House size (sq. ft.):</t>
  </si>
  <si>
    <t xml:space="preserve"> New RHTF Funds in the Activity:</t>
  </si>
  <si>
    <t>RHTF PI in Activity:</t>
  </si>
  <si>
    <t xml:space="preserve">TOTAL RHTF ( NEW + PI) </t>
  </si>
  <si>
    <t>Direct RHTF Assistance to Buyer:</t>
  </si>
  <si>
    <t>RHTF Development Gap Subsidy:</t>
  </si>
  <si>
    <t>RHTF PI Generated by Activity:</t>
  </si>
  <si>
    <t>RHTF Funds Toward Hard Costs</t>
  </si>
  <si>
    <t xml:space="preserve">Rural Housing Trust Fund Homebuyer Activity Set Up </t>
  </si>
  <si>
    <t xml:space="preserve">RHTF Single-Family Homebuyer Development </t>
  </si>
  <si>
    <t>Recycled RHTF Development Subsidy</t>
  </si>
  <si>
    <t>KHC RHTF Recycled Construction Funding</t>
  </si>
  <si>
    <t xml:space="preserve">RECYCLED RHTF-Construction Funding </t>
  </si>
  <si>
    <t>RECYLED RHTF-Development Gap Subsidy</t>
  </si>
  <si>
    <t>RECYCLED RHTF-Direct Buyer Assistance</t>
  </si>
  <si>
    <t>Total RECYCLED RHTF</t>
  </si>
  <si>
    <t xml:space="preserve">     New RHTF Permanent Development Gap Subsidy</t>
  </si>
  <si>
    <t xml:space="preserve">    New RHTF Direct Buyer Assistance</t>
  </si>
  <si>
    <t xml:space="preserve">    TOTAL NEW RHTF</t>
  </si>
  <si>
    <t>How will RHTF Program Income be treated? (Select one)</t>
  </si>
  <si>
    <r>
      <t xml:space="preserve">Total RHTF  that remains in the Project 
</t>
    </r>
    <r>
      <rPr>
        <b/>
        <i/>
        <sz val="8"/>
        <color theme="9" tint="-0.499984740745262"/>
        <rFont val="Calibri"/>
        <family val="2"/>
        <scheme val="minor"/>
      </rPr>
      <t>(Development Gap Subsidy + Assistance to Buyer)</t>
    </r>
  </si>
  <si>
    <r>
      <t xml:space="preserve">   RHTF Program Income
  </t>
    </r>
    <r>
      <rPr>
        <b/>
        <i/>
        <sz val="8"/>
        <color theme="9" tint="-0.499984740745262"/>
        <rFont val="Calibri"/>
        <family val="2"/>
        <scheme val="minor"/>
      </rPr>
      <t xml:space="preserve"> (Construction Loan MINUS Assistance to Buyer)</t>
    </r>
  </si>
  <si>
    <t>KHC NEW RHTF Buyer Assistance</t>
  </si>
  <si>
    <t>KHC RECYCLED RHTF Buyer Assistance</t>
  </si>
  <si>
    <t xml:space="preserve">120% Median Income for Household Size </t>
  </si>
  <si>
    <t>dasd</t>
  </si>
  <si>
    <t>fafa</t>
  </si>
  <si>
    <t>fasrr</t>
  </si>
  <si>
    <t>rrrr</t>
  </si>
  <si>
    <t>i) Describe funding source(s), amounts approved, and uses of funds.</t>
  </si>
  <si>
    <t>RHTF Funds in the Activity:</t>
  </si>
  <si>
    <t>RHTF Funds that remain in the project:</t>
  </si>
  <si>
    <t>RHTF PI Generated by the project:</t>
  </si>
  <si>
    <t>RHTF Property Costs</t>
  </si>
  <si>
    <t xml:space="preserve"> Program Income</t>
  </si>
  <si>
    <t>3) Did the household have homeowner's insurance at the time of disaster?</t>
  </si>
  <si>
    <t>vi) What is the SBA Loan status? e.g. paying as agreed, did not use, etc.)</t>
  </si>
  <si>
    <r>
      <t xml:space="preserve">HOMEBUYER/HOMEOWNER PREPARATION </t>
    </r>
    <r>
      <rPr>
        <sz val="10"/>
        <rFont val="Calibri"/>
        <family val="2"/>
        <scheme val="minor"/>
      </rPr>
      <t>(</t>
    </r>
    <r>
      <rPr>
        <i/>
        <sz val="10"/>
        <rFont val="Calibri"/>
        <family val="2"/>
        <scheme val="minor"/>
      </rPr>
      <t>max. $2,000</t>
    </r>
    <r>
      <rPr>
        <sz val="10"/>
        <rFont val="Calibri"/>
        <family val="2"/>
        <scheme val="minor"/>
      </rPr>
      <t>)</t>
    </r>
  </si>
  <si>
    <t>Estate Planning Legal Services</t>
  </si>
  <si>
    <t>Total Homebuyer/Homeowner Preparation:</t>
  </si>
  <si>
    <t xml:space="preserve">Housing Counseling </t>
  </si>
  <si>
    <t xml:space="preserve">  County </t>
  </si>
  <si>
    <t>RHTF Sales Price Limit-REHAB</t>
  </si>
  <si>
    <t>RHTF Sales Price Limit-NEW CONSTR.</t>
  </si>
  <si>
    <r>
      <rPr>
        <b/>
        <i/>
        <sz val="10"/>
        <rFont val="Calibri"/>
        <family val="2"/>
        <scheme val="minor"/>
      </rPr>
      <t>MINIMUM</t>
    </r>
    <r>
      <rPr>
        <sz val="10"/>
        <rFont val="Calibri"/>
        <family val="2"/>
        <scheme val="minor"/>
      </rPr>
      <t xml:space="preserve"> HERS Rating</t>
    </r>
  </si>
  <si>
    <t>n/a</t>
  </si>
  <si>
    <t>Subsidy limit based on construction type</t>
  </si>
  <si>
    <t>RHTF Sales Price Limits</t>
  </si>
  <si>
    <t>Within RHTF Limit?</t>
  </si>
  <si>
    <t>Sum of Developer Fee + Seller Closing Costs</t>
  </si>
  <si>
    <t>Submit counseling certificate and copy of estate documentation</t>
  </si>
  <si>
    <t>Submit this entire workbook in Excel format AND 
Submit PCR and other required documents in PDF format.</t>
  </si>
  <si>
    <t>Submit Final Report from DCR.</t>
  </si>
  <si>
    <t>Family sizes in excess of 8 persons are calculated by adding 8% of the four-person income limit for each additional family member. 
That is, a 9-person limit should be 140% of the 4-person limit, the 10-person limit should be 148%.</t>
  </si>
  <si>
    <t>120% 
8 persons</t>
  </si>
  <si>
    <t>120% 
7 persons</t>
  </si>
  <si>
    <t>120% 
6 persons</t>
  </si>
  <si>
    <t>120% 
5 persons</t>
  </si>
  <si>
    <t>120% 
4 persons</t>
  </si>
  <si>
    <t>120%
3 persons</t>
  </si>
  <si>
    <t>120%
2 persons</t>
  </si>
  <si>
    <t>120% 
1 person</t>
  </si>
  <si>
    <t>Kentucky RHTF Income Limits by Household Size</t>
  </si>
  <si>
    <r>
      <t xml:space="preserve">Applicable income limit is the greater of 120% of State Median Family Income </t>
    </r>
    <r>
      <rPr>
        <b/>
        <i/>
        <u/>
        <sz val="10"/>
        <color theme="3"/>
        <rFont val="Calibri"/>
        <family val="2"/>
      </rPr>
      <t>OR</t>
    </r>
    <r>
      <rPr>
        <b/>
        <i/>
        <sz val="10"/>
        <color theme="3"/>
        <rFont val="Calibri"/>
        <family val="2"/>
      </rPr>
      <t xml:space="preserve"> </t>
    </r>
    <r>
      <rPr>
        <i/>
        <sz val="10"/>
        <color theme="3"/>
        <rFont val="Calibri"/>
        <family val="2"/>
      </rPr>
      <t>120% of Area Median Income by County. 
(Both sets of limits are published annually by HUD. See data links below.)</t>
    </r>
  </si>
  <si>
    <t>Gender of Applicant</t>
  </si>
  <si>
    <t>Gender of Co Applicant</t>
  </si>
  <si>
    <t>Culturally Specific Identity (e.g., Two-Spirit)</t>
  </si>
  <si>
    <t>Transgender</t>
  </si>
  <si>
    <t>Non-Binary</t>
  </si>
  <si>
    <t>Questioning</t>
  </si>
  <si>
    <t>Woman</t>
  </si>
  <si>
    <t xml:space="preserve">Man </t>
  </si>
  <si>
    <t>Different Identity:</t>
  </si>
  <si>
    <t xml:space="preserve">J. </t>
  </si>
  <si>
    <t xml:space="preserve">Radon Map of Project Site </t>
  </si>
  <si>
    <t>UK Indoor Radon Potential Mapping Tool</t>
  </si>
  <si>
    <t>Environmental /Lead Abatement/Radon</t>
  </si>
  <si>
    <t xml:space="preserve">Gender of Applicant </t>
  </si>
  <si>
    <t>E.    Proof of Homebuyer Completion of 
         Housing Counseling and Estate Planning</t>
  </si>
  <si>
    <t>Radon Map/ Test if applicable/Mitigation Plan if applicable</t>
  </si>
  <si>
    <t xml:space="preserve">See KHC Radon Policy on Partner Portal </t>
  </si>
  <si>
    <t>Template(s) available on HCA Partner Portal.</t>
  </si>
  <si>
    <t>EXISTING Homes  Purchase Price Limit</t>
  </si>
  <si>
    <t>NEW Homes  Purchase Price Limit</t>
  </si>
  <si>
    <t>hcarhtf</t>
  </si>
  <si>
    <t>Only areas designated as Rural by the United States Department of Agriculture-Rural Development (USDA-RD) program are eligible for RHTF assistance. Use USDA-RD Property Eligibility mapping tool for the "Single-Family Housing Guaranteed" program at https://eligibility.sc.egov.usda.gov/eligibility/</t>
  </si>
  <si>
    <t>Current USDA-RD Property Eligibility Map showing the project site is located in an eligible rural area.</t>
  </si>
  <si>
    <t>Is the project located in an eligible rural area as documented by the USDA-RD Property Eligibility mapping tool?</t>
  </si>
  <si>
    <r>
      <t xml:space="preserve">KHC 2026 Rural Housing Trust Fund (RHTF) Income Limits 
</t>
    </r>
    <r>
      <rPr>
        <i/>
        <sz val="10"/>
        <color rgb="FFFF0000"/>
        <rFont val="Calibri"/>
        <family val="2"/>
        <scheme val="minor"/>
      </rPr>
      <t>(Effective June 1, 2026)</t>
    </r>
  </si>
  <si>
    <t>https://www.huduser.gov/portal/datasets/il/il26/State-Incomelimits-Report-FY26.pdf</t>
  </si>
  <si>
    <t>https://www.huduser.gov/portal/datasets/home-datasets/files/HOME_IncomeLmts_Natl_2026.xlsx</t>
  </si>
  <si>
    <r>
      <t xml:space="preserve">RHTF Homeownership Sales Price Limits - FY 2024 </t>
    </r>
    <r>
      <rPr>
        <b/>
        <i/>
        <sz val="11"/>
        <color rgb="FFFF0000"/>
        <rFont val="Calibri"/>
        <family val="2"/>
        <scheme val="minor"/>
      </rPr>
      <t>(effective December 1, 2025)</t>
    </r>
  </si>
  <si>
    <t>(Data through June 2024; posted December 2025)</t>
  </si>
  <si>
    <r>
      <t xml:space="preserve">3. </t>
    </r>
    <r>
      <rPr>
        <b/>
        <sz val="11"/>
        <rFont val="Calibri"/>
        <family val="2"/>
      </rPr>
      <t>(Complete Actual Income for each Asset only if item 1 is &gt; $5,000.)</t>
    </r>
    <r>
      <rPr>
        <sz val="9"/>
        <rFont val="Calibri"/>
        <family val="2"/>
      </rPr>
      <t xml:space="preserve"> 
Imputed income from assets (Item 1 x HUD passbook rate of 0.40% per per HUD Inflation Adjusted Values Effective Jan 1,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</si>
</sst>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mm/dd/yy"/>
    <numFmt numFmtId="167" formatCode="0.0%"/>
    <numFmt numFmtId="168" formatCode="General_)"/>
    <numFmt numFmtId="169" formatCode="0&quot;.&quot;"/>
    <numFmt numFmtId="170" formatCode="[$-409]mmm\-yy;@"/>
    <numFmt numFmtId="171" formatCode="0.0"/>
    <numFmt numFmtId="172" formatCode="#,##0.0"/>
    <numFmt numFmtId="173" formatCode="#,##0;[Red]#,##0"/>
  </numFmts>
  <fonts count="337">
    <font>
      <sz val="10"/>
      <name val="Arial"/>
    </font>
    <font>
      <sz val="11"/>
      <color theme="1"/>
      <name val="Calibri"/>
      <family val="2"/>
      <scheme val="minor"/>
    </font>
    <font>
      <sz val="10"/>
      <name val="Arial"/>
      <family val="2"/>
    </font>
    <font>
      <sz val="10"/>
      <name val="Arial"/>
      <family val="2"/>
    </font>
    <font>
      <sz val="8"/>
      <name val="Times New Roman"/>
      <family val="1"/>
    </font>
    <font>
      <sz val="8"/>
      <name val="Arial"/>
      <family val="2"/>
    </font>
    <font>
      <u/>
      <sz val="10"/>
      <color indexed="12"/>
      <name val="Arial"/>
      <family val="2"/>
    </font>
    <font>
      <sz val="8"/>
      <name val="Times New Roman"/>
      <family val="1"/>
    </font>
    <font>
      <sz val="10"/>
      <name val="Calibri"/>
      <family val="2"/>
    </font>
    <font>
      <b/>
      <sz val="10"/>
      <name val="Calibri"/>
      <family val="2"/>
    </font>
    <font>
      <i/>
      <sz val="10"/>
      <color indexed="10"/>
      <name val="Calibri"/>
      <family val="2"/>
    </font>
    <font>
      <sz val="9"/>
      <name val="Calibri"/>
      <family val="2"/>
    </font>
    <font>
      <sz val="11"/>
      <name val="Calibri"/>
      <family val="2"/>
    </font>
    <font>
      <b/>
      <sz val="11"/>
      <name val="Calibri"/>
      <family val="2"/>
    </font>
    <font>
      <sz val="9.5"/>
      <name val="Calibri"/>
      <family val="2"/>
    </font>
    <font>
      <sz val="8"/>
      <name val="CG Times"/>
      <family val="1"/>
    </font>
    <font>
      <sz val="8"/>
      <name val="Calibri"/>
      <family val="2"/>
    </font>
    <font>
      <i/>
      <sz val="10"/>
      <name val="Calibri"/>
      <family val="2"/>
    </font>
    <font>
      <i/>
      <sz val="9"/>
      <name val="Calibri"/>
      <family val="2"/>
    </font>
    <font>
      <i/>
      <u/>
      <sz val="10"/>
      <color indexed="60"/>
      <name val="Calibri"/>
      <family val="2"/>
    </font>
    <font>
      <b/>
      <i/>
      <sz val="11"/>
      <name val="Calibri"/>
      <family val="2"/>
    </font>
    <font>
      <i/>
      <sz val="11"/>
      <name val="Calibri"/>
      <family val="2"/>
    </font>
    <font>
      <sz val="10"/>
      <color indexed="60"/>
      <name val="Calibri"/>
      <family val="2"/>
    </font>
    <font>
      <i/>
      <sz val="10"/>
      <color indexed="63"/>
      <name val="Calibri"/>
      <family val="2"/>
    </font>
    <font>
      <b/>
      <sz val="12"/>
      <color indexed="60"/>
      <name val="Calibri"/>
      <family val="2"/>
    </font>
    <font>
      <b/>
      <i/>
      <u/>
      <sz val="10"/>
      <color indexed="60"/>
      <name val="Calibri"/>
      <family val="2"/>
    </font>
    <font>
      <b/>
      <i/>
      <sz val="10"/>
      <color indexed="60"/>
      <name val="Calibri"/>
      <family val="2"/>
    </font>
    <font>
      <i/>
      <sz val="10"/>
      <color indexed="60"/>
      <name val="Calibri"/>
      <family val="2"/>
    </font>
    <font>
      <b/>
      <i/>
      <sz val="10"/>
      <color indexed="30"/>
      <name val="Calibri"/>
      <family val="2"/>
    </font>
    <font>
      <i/>
      <sz val="9"/>
      <color indexed="8"/>
      <name val="Calibri"/>
      <family val="2"/>
    </font>
    <font>
      <i/>
      <sz val="11"/>
      <color indexed="60"/>
      <name val="Calibri"/>
      <family val="2"/>
    </font>
    <font>
      <i/>
      <sz val="11"/>
      <color indexed="16"/>
      <name val="Calibri"/>
      <family val="2"/>
    </font>
    <font>
      <b/>
      <i/>
      <sz val="11"/>
      <color indexed="16"/>
      <name val="Calibri"/>
      <family val="2"/>
    </font>
    <font>
      <b/>
      <i/>
      <sz val="10"/>
      <name val="Calibri"/>
      <family val="2"/>
    </font>
    <font>
      <b/>
      <sz val="14"/>
      <color indexed="9"/>
      <name val="Calibri"/>
      <family val="2"/>
    </font>
    <font>
      <b/>
      <u/>
      <sz val="10"/>
      <color indexed="60"/>
      <name val="Calibri"/>
      <family val="2"/>
    </font>
    <font>
      <b/>
      <sz val="10"/>
      <color indexed="60"/>
      <name val="Calibri"/>
      <family val="2"/>
    </font>
    <font>
      <sz val="10"/>
      <name val="+mj-lt"/>
    </font>
    <font>
      <b/>
      <sz val="9"/>
      <name val="Calibri"/>
      <family val="2"/>
    </font>
    <font>
      <b/>
      <sz val="11"/>
      <color indexed="56"/>
      <name val="Calibri"/>
      <family val="2"/>
    </font>
    <font>
      <b/>
      <sz val="10"/>
      <color indexed="56"/>
      <name val="Calibri"/>
      <family val="2"/>
    </font>
    <font>
      <i/>
      <sz val="10"/>
      <color indexed="16"/>
      <name val="Calibri"/>
      <family val="2"/>
    </font>
    <font>
      <sz val="10"/>
      <color indexed="63"/>
      <name val="Calibri"/>
      <family val="2"/>
    </font>
    <font>
      <i/>
      <sz val="8"/>
      <color indexed="63"/>
      <name val="Calibri"/>
      <family val="2"/>
    </font>
    <font>
      <b/>
      <i/>
      <sz val="10"/>
      <color indexed="62"/>
      <name val="Calibri"/>
      <family val="2"/>
    </font>
    <font>
      <i/>
      <sz val="9"/>
      <color indexed="63"/>
      <name val="Calibri"/>
      <family val="2"/>
    </font>
    <font>
      <i/>
      <sz val="9"/>
      <color indexed="16"/>
      <name val="Calibri"/>
      <family val="2"/>
    </font>
    <font>
      <b/>
      <i/>
      <sz val="11"/>
      <color indexed="60"/>
      <name val="Calibri"/>
      <family val="2"/>
    </font>
    <font>
      <b/>
      <sz val="11"/>
      <name val="Arial"/>
      <family val="2"/>
    </font>
    <font>
      <b/>
      <sz val="12"/>
      <name val="Arial"/>
      <family val="2"/>
    </font>
    <font>
      <b/>
      <sz val="9"/>
      <name val="Arial"/>
      <family val="2"/>
    </font>
    <font>
      <b/>
      <sz val="14"/>
      <name val="Arial"/>
      <family val="2"/>
    </font>
    <font>
      <sz val="12"/>
      <name val="Arial"/>
      <family val="2"/>
    </font>
    <font>
      <b/>
      <sz val="12"/>
      <color indexed="10"/>
      <name val="Arial"/>
      <family val="2"/>
    </font>
    <font>
      <u/>
      <sz val="12"/>
      <color indexed="10"/>
      <name val="Arial"/>
      <family val="2"/>
    </font>
    <font>
      <b/>
      <sz val="12"/>
      <name val="Times New Roman"/>
      <family val="1"/>
    </font>
    <font>
      <sz val="10"/>
      <name val="Times New Roman"/>
      <family val="1"/>
    </font>
    <font>
      <b/>
      <sz val="11"/>
      <color theme="0"/>
      <name val="Calibri"/>
      <family val="2"/>
      <scheme val="minor"/>
    </font>
    <font>
      <b/>
      <sz val="11"/>
      <color theme="3"/>
      <name val="Calibri"/>
      <family val="2"/>
      <scheme val="minor"/>
    </font>
    <font>
      <b/>
      <sz val="11"/>
      <color theme="1"/>
      <name val="Calibri"/>
      <family val="2"/>
      <scheme val="minor"/>
    </font>
    <font>
      <sz val="11"/>
      <color rgb="FFFF0000"/>
      <name val="Calibri"/>
      <family val="2"/>
      <scheme val="minor"/>
    </font>
    <font>
      <sz val="10"/>
      <name val="Calibri"/>
      <family val="2"/>
      <scheme val="minor"/>
    </font>
    <font>
      <sz val="10"/>
      <color theme="1" tint="0.34998626667073579"/>
      <name val="Calibri"/>
      <family val="2"/>
      <scheme val="minor"/>
    </font>
    <font>
      <sz val="8"/>
      <name val="Calibri"/>
      <family val="2"/>
      <scheme val="minor"/>
    </font>
    <font>
      <sz val="10"/>
      <color theme="1"/>
      <name val="Calibri"/>
      <family val="2"/>
      <scheme val="minor"/>
    </font>
    <font>
      <sz val="8"/>
      <color rgb="FFFF0000"/>
      <name val="Calibri"/>
      <family val="2"/>
      <scheme val="minor"/>
    </font>
    <font>
      <b/>
      <sz val="10"/>
      <name val="Calibri"/>
      <family val="2"/>
      <scheme val="minor"/>
    </font>
    <font>
      <b/>
      <sz val="12"/>
      <color theme="3"/>
      <name val="Calibri"/>
      <family val="2"/>
      <scheme val="minor"/>
    </font>
    <font>
      <b/>
      <sz val="12"/>
      <color indexed="8"/>
      <name val="Calibri"/>
      <family val="2"/>
      <scheme val="minor"/>
    </font>
    <font>
      <b/>
      <sz val="11"/>
      <name val="Calibri"/>
      <family val="2"/>
      <scheme val="minor"/>
    </font>
    <font>
      <b/>
      <sz val="12"/>
      <name val="Calibri"/>
      <family val="2"/>
      <scheme val="minor"/>
    </font>
    <font>
      <sz val="12"/>
      <color indexed="8"/>
      <name val="Calibri"/>
      <family val="2"/>
      <scheme val="minor"/>
    </font>
    <font>
      <sz val="12"/>
      <color indexed="10"/>
      <name val="Calibri"/>
      <family val="2"/>
      <scheme val="minor"/>
    </font>
    <font>
      <b/>
      <sz val="11"/>
      <color rgb="FFFF0000"/>
      <name val="Calibri"/>
      <family val="2"/>
      <scheme val="minor"/>
    </font>
    <font>
      <b/>
      <sz val="12"/>
      <color rgb="FFFF0000"/>
      <name val="Calibri"/>
      <family val="2"/>
      <scheme val="minor"/>
    </font>
    <font>
      <sz val="12"/>
      <color rgb="FFFF0000"/>
      <name val="Calibri"/>
      <family val="2"/>
      <scheme val="minor"/>
    </font>
    <font>
      <sz val="10"/>
      <color indexed="8"/>
      <name val="Calibri"/>
      <family val="2"/>
      <scheme val="minor"/>
    </font>
    <font>
      <sz val="9"/>
      <color indexed="8"/>
      <name val="Calibri"/>
      <family val="2"/>
      <scheme val="minor"/>
    </font>
    <font>
      <i/>
      <sz val="9"/>
      <color indexed="8"/>
      <name val="Calibri"/>
      <family val="2"/>
      <scheme val="minor"/>
    </font>
    <font>
      <sz val="9"/>
      <name val="Calibri"/>
      <family val="2"/>
      <scheme val="minor"/>
    </font>
    <font>
      <b/>
      <sz val="10"/>
      <color rgb="FFC00000"/>
      <name val="Calibri"/>
      <family val="2"/>
      <scheme val="minor"/>
    </font>
    <font>
      <sz val="9"/>
      <color indexed="10"/>
      <name val="Calibri"/>
      <family val="2"/>
      <scheme val="minor"/>
    </font>
    <font>
      <sz val="10"/>
      <color rgb="FF0070C0"/>
      <name val="Calibri"/>
      <family val="2"/>
      <scheme val="minor"/>
    </font>
    <font>
      <sz val="9"/>
      <color rgb="FF0070C0"/>
      <name val="Calibri"/>
      <family val="2"/>
      <scheme val="minor"/>
    </font>
    <font>
      <sz val="10"/>
      <color indexed="10"/>
      <name val="Calibri"/>
      <family val="2"/>
      <scheme val="minor"/>
    </font>
    <font>
      <sz val="10"/>
      <color theme="0"/>
      <name val="Calibri"/>
      <family val="2"/>
      <scheme val="minor"/>
    </font>
    <font>
      <sz val="10"/>
      <color rgb="FFFF0000"/>
      <name val="Calibri"/>
      <family val="2"/>
      <scheme val="minor"/>
    </font>
    <font>
      <i/>
      <sz val="10"/>
      <name val="Calibri"/>
      <family val="2"/>
      <scheme val="minor"/>
    </font>
    <font>
      <b/>
      <sz val="10"/>
      <color indexed="10"/>
      <name val="Calibri"/>
      <family val="2"/>
      <scheme val="minor"/>
    </font>
    <font>
      <i/>
      <sz val="9"/>
      <color rgb="FF0070C0"/>
      <name val="Calibri"/>
      <family val="2"/>
      <scheme val="minor"/>
    </font>
    <font>
      <sz val="8"/>
      <color theme="1"/>
      <name val="Calibri"/>
      <family val="2"/>
      <scheme val="minor"/>
    </font>
    <font>
      <sz val="12"/>
      <name val="Calibri"/>
      <family val="2"/>
      <scheme val="minor"/>
    </font>
    <font>
      <b/>
      <sz val="9"/>
      <color theme="1" tint="0.249977111117893"/>
      <name val="Calibri"/>
      <family val="2"/>
      <scheme val="minor"/>
    </font>
    <font>
      <b/>
      <sz val="9"/>
      <color indexed="8"/>
      <name val="Calibri"/>
      <family val="2"/>
      <scheme val="minor"/>
    </font>
    <font>
      <sz val="18"/>
      <color theme="3"/>
      <name val="Calibri"/>
      <family val="2"/>
      <scheme val="minor"/>
    </font>
    <font>
      <sz val="10"/>
      <color theme="3"/>
      <name val="Calibri"/>
      <family val="2"/>
      <scheme val="minor"/>
    </font>
    <font>
      <i/>
      <sz val="9"/>
      <name val="Calibri"/>
      <family val="2"/>
      <scheme val="minor"/>
    </font>
    <font>
      <b/>
      <sz val="14"/>
      <color theme="3"/>
      <name val="Calibri"/>
      <family val="2"/>
      <scheme val="minor"/>
    </font>
    <font>
      <b/>
      <sz val="14"/>
      <name val="Calibri"/>
      <family val="2"/>
      <scheme val="minor"/>
    </font>
    <font>
      <i/>
      <sz val="10"/>
      <color indexed="8"/>
      <name val="Calibri"/>
      <family val="2"/>
      <scheme val="minor"/>
    </font>
    <font>
      <i/>
      <sz val="8"/>
      <name val="Calibri"/>
      <family val="2"/>
      <scheme val="minor"/>
    </font>
    <font>
      <b/>
      <sz val="10"/>
      <color rgb="FFFF0000"/>
      <name val="Calibri"/>
      <family val="2"/>
      <scheme val="minor"/>
    </font>
    <font>
      <sz val="10"/>
      <color theme="1" tint="0.499984740745262"/>
      <name val="Calibri"/>
      <family val="2"/>
      <scheme val="minor"/>
    </font>
    <font>
      <sz val="11"/>
      <color theme="3"/>
      <name val="Calibri"/>
      <family val="2"/>
      <scheme val="minor"/>
    </font>
    <font>
      <i/>
      <sz val="10"/>
      <color theme="1" tint="0.34998626667073579"/>
      <name val="Calibri"/>
      <family val="2"/>
      <scheme val="minor"/>
    </font>
    <font>
      <sz val="11"/>
      <name val="Calibri"/>
      <family val="2"/>
      <scheme val="minor"/>
    </font>
    <font>
      <b/>
      <sz val="9"/>
      <color theme="1" tint="0.34998626667073579"/>
      <name val="Calibri"/>
      <family val="2"/>
      <scheme val="minor"/>
    </font>
    <font>
      <b/>
      <sz val="8"/>
      <color theme="1" tint="0.34998626667073579"/>
      <name val="Calibri"/>
      <family val="2"/>
      <scheme val="minor"/>
    </font>
    <font>
      <sz val="9"/>
      <color theme="1" tint="0.249977111117893"/>
      <name val="Calibri"/>
      <family val="2"/>
      <scheme val="minor"/>
    </font>
    <font>
      <b/>
      <sz val="8"/>
      <name val="Calibri"/>
      <family val="2"/>
      <scheme val="minor"/>
    </font>
    <font>
      <sz val="9"/>
      <color theme="3"/>
      <name val="Calibri"/>
      <family val="2"/>
      <scheme val="minor"/>
    </font>
    <font>
      <b/>
      <sz val="8"/>
      <color theme="3"/>
      <name val="Calibri"/>
      <family val="2"/>
      <scheme val="minor"/>
    </font>
    <font>
      <b/>
      <sz val="14"/>
      <color theme="1" tint="0.499984740745262"/>
      <name val="Calibri"/>
      <family val="2"/>
      <scheme val="minor"/>
    </font>
    <font>
      <sz val="10"/>
      <color rgb="FFC00000"/>
      <name val="Calibri"/>
      <family val="2"/>
      <scheme val="minor"/>
    </font>
    <font>
      <i/>
      <sz val="10"/>
      <color rgb="FFFF0000"/>
      <name val="Calibri"/>
      <family val="2"/>
      <scheme val="minor"/>
    </font>
    <font>
      <sz val="18"/>
      <color rgb="FFFF0000"/>
      <name val="Calibri"/>
      <family val="2"/>
      <scheme val="minor"/>
    </font>
    <font>
      <sz val="9"/>
      <color rgb="FFFF0000"/>
      <name val="Calibri"/>
      <family val="2"/>
      <scheme val="minor"/>
    </font>
    <font>
      <b/>
      <i/>
      <sz val="11"/>
      <color theme="3"/>
      <name val="Calibri"/>
      <family val="2"/>
      <scheme val="minor"/>
    </font>
    <font>
      <b/>
      <sz val="14"/>
      <color theme="9" tint="-0.249977111117893"/>
      <name val="Calibri"/>
      <family val="2"/>
      <scheme val="minor"/>
    </font>
    <font>
      <b/>
      <i/>
      <sz val="11"/>
      <name val="Calibri"/>
      <family val="2"/>
      <scheme val="minor"/>
    </font>
    <font>
      <sz val="8"/>
      <color theme="4" tint="-0.499984740745262"/>
      <name val="Calibri"/>
      <family val="2"/>
      <scheme val="minor"/>
    </font>
    <font>
      <b/>
      <sz val="10"/>
      <color theme="3"/>
      <name val="Calibri"/>
      <family val="2"/>
      <scheme val="minor"/>
    </font>
    <font>
      <b/>
      <sz val="8"/>
      <color theme="4" tint="-0.499984740745262"/>
      <name val="Calibri"/>
      <family val="2"/>
      <scheme val="minor"/>
    </font>
    <font>
      <i/>
      <sz val="8"/>
      <color theme="4" tint="-0.499984740745262"/>
      <name val="Calibri"/>
      <family val="2"/>
      <scheme val="minor"/>
    </font>
    <font>
      <b/>
      <i/>
      <sz val="10"/>
      <color indexed="63"/>
      <name val="Calibri"/>
      <family val="2"/>
      <scheme val="minor"/>
    </font>
    <font>
      <b/>
      <i/>
      <sz val="10"/>
      <color indexed="8"/>
      <name val="Calibri"/>
      <family val="2"/>
      <scheme val="minor"/>
    </font>
    <font>
      <i/>
      <sz val="10"/>
      <color indexed="63"/>
      <name val="Calibri"/>
      <family val="2"/>
      <scheme val="minor"/>
    </font>
    <font>
      <b/>
      <sz val="9"/>
      <color theme="4" tint="-0.499984740745262"/>
      <name val="Calibri"/>
      <family val="2"/>
      <scheme val="minor"/>
    </font>
    <font>
      <i/>
      <sz val="10"/>
      <color indexed="10"/>
      <name val="Calibri"/>
      <family val="2"/>
      <scheme val="minor"/>
    </font>
    <font>
      <b/>
      <i/>
      <sz val="10"/>
      <color indexed="10"/>
      <name val="Calibri"/>
      <family val="2"/>
      <scheme val="minor"/>
    </font>
    <font>
      <b/>
      <i/>
      <sz val="9"/>
      <color theme="4" tint="-0.249977111117893"/>
      <name val="Calibri"/>
      <family val="2"/>
      <scheme val="minor"/>
    </font>
    <font>
      <i/>
      <sz val="9"/>
      <color theme="4" tint="-0.249977111117893"/>
      <name val="Calibri"/>
      <family val="2"/>
      <scheme val="minor"/>
    </font>
    <font>
      <sz val="9"/>
      <color theme="4" tint="-0.499984740745262"/>
      <name val="Calibri"/>
      <family val="2"/>
      <scheme val="minor"/>
    </font>
    <font>
      <b/>
      <i/>
      <sz val="10"/>
      <color theme="1"/>
      <name val="Calibri"/>
      <family val="2"/>
      <scheme val="minor"/>
    </font>
    <font>
      <b/>
      <sz val="9"/>
      <name val="Calibri"/>
      <family val="2"/>
      <scheme val="minor"/>
    </font>
    <font>
      <sz val="10"/>
      <color theme="9" tint="-0.499984740745262"/>
      <name val="Calibri"/>
      <family val="2"/>
      <scheme val="minor"/>
    </font>
    <font>
      <i/>
      <sz val="8"/>
      <color theme="4" tint="-0.249977111117893"/>
      <name val="Calibri"/>
      <family val="2"/>
      <scheme val="minor"/>
    </font>
    <font>
      <b/>
      <i/>
      <sz val="12"/>
      <color theme="4" tint="-0.249977111117893"/>
      <name val="Calibri"/>
      <family val="2"/>
      <scheme val="minor"/>
    </font>
    <font>
      <sz val="8"/>
      <color theme="4" tint="-0.249977111117893"/>
      <name val="Calibri"/>
      <family val="2"/>
      <scheme val="minor"/>
    </font>
    <font>
      <b/>
      <sz val="11"/>
      <color theme="4" tint="-0.249977111117893"/>
      <name val="Calibri"/>
      <family val="2"/>
      <scheme val="minor"/>
    </font>
    <font>
      <b/>
      <sz val="10"/>
      <color theme="1" tint="0.34998626667073579"/>
      <name val="Calibri"/>
      <family val="2"/>
      <scheme val="minor"/>
    </font>
    <font>
      <sz val="8"/>
      <color theme="1" tint="0.34998626667073579"/>
      <name val="Calibri"/>
      <family val="2"/>
      <scheme val="minor"/>
    </font>
    <font>
      <i/>
      <sz val="8"/>
      <color theme="1" tint="0.34998626667073579"/>
      <name val="Calibri"/>
      <family val="2"/>
      <scheme val="minor"/>
    </font>
    <font>
      <b/>
      <i/>
      <sz val="10"/>
      <name val="Calibri"/>
      <family val="2"/>
      <scheme val="minor"/>
    </font>
    <font>
      <i/>
      <sz val="10"/>
      <color theme="5" tint="-0.249977111117893"/>
      <name val="Calibri"/>
      <family val="2"/>
      <scheme val="minor"/>
    </font>
    <font>
      <b/>
      <sz val="10"/>
      <color theme="5" tint="-0.249977111117893"/>
      <name val="Calibri"/>
      <family val="2"/>
      <scheme val="minor"/>
    </font>
    <font>
      <sz val="10"/>
      <color theme="6" tint="-0.499984740745262"/>
      <name val="Calibri"/>
      <family val="2"/>
      <scheme val="minor"/>
    </font>
    <font>
      <i/>
      <sz val="10"/>
      <color theme="6" tint="-0.499984740745262"/>
      <name val="Calibri"/>
      <family val="2"/>
      <scheme val="minor"/>
    </font>
    <font>
      <i/>
      <sz val="9"/>
      <color theme="6" tint="-0.499984740745262"/>
      <name val="Calibri"/>
      <family val="2"/>
      <scheme val="minor"/>
    </font>
    <font>
      <b/>
      <sz val="10"/>
      <color theme="6" tint="-0.499984740745262"/>
      <name val="Calibri"/>
      <family val="2"/>
      <scheme val="minor"/>
    </font>
    <font>
      <b/>
      <i/>
      <sz val="10"/>
      <color theme="6" tint="-0.499984740745262"/>
      <name val="Calibri"/>
      <family val="2"/>
      <scheme val="minor"/>
    </font>
    <font>
      <b/>
      <sz val="12"/>
      <color theme="6" tint="-0.499984740745262"/>
      <name val="Calibri"/>
      <family val="2"/>
      <scheme val="minor"/>
    </font>
    <font>
      <sz val="8"/>
      <color theme="6" tint="-0.499984740745262"/>
      <name val="Calibri"/>
      <family val="2"/>
      <scheme val="minor"/>
    </font>
    <font>
      <i/>
      <sz val="8"/>
      <color theme="6" tint="-0.499984740745262"/>
      <name val="Calibri"/>
      <family val="2"/>
      <scheme val="minor"/>
    </font>
    <font>
      <i/>
      <sz val="11"/>
      <color theme="4" tint="-0.249977111117893"/>
      <name val="Calibri"/>
      <family val="2"/>
      <scheme val="minor"/>
    </font>
    <font>
      <b/>
      <sz val="10"/>
      <color indexed="8"/>
      <name val="Calibri"/>
      <family val="2"/>
      <scheme val="minor"/>
    </font>
    <font>
      <i/>
      <sz val="9"/>
      <color theme="1" tint="0.499984740745262"/>
      <name val="Calibri"/>
      <family val="2"/>
      <scheme val="minor"/>
    </font>
    <font>
      <b/>
      <sz val="12"/>
      <color theme="4" tint="-0.249977111117893"/>
      <name val="Calibri"/>
      <family val="2"/>
      <scheme val="minor"/>
    </font>
    <font>
      <b/>
      <sz val="10"/>
      <color theme="4" tint="-0.249977111117893"/>
      <name val="Calibri"/>
      <family val="2"/>
      <scheme val="minor"/>
    </font>
    <font>
      <u/>
      <sz val="9"/>
      <color rgb="FF0070C0"/>
      <name val="Calibri"/>
      <family val="2"/>
      <scheme val="minor"/>
    </font>
    <font>
      <b/>
      <i/>
      <sz val="9"/>
      <name val="Calibri"/>
      <family val="2"/>
      <scheme val="minor"/>
    </font>
    <font>
      <sz val="10"/>
      <color rgb="FF000000"/>
      <name val="Calibri"/>
      <family val="2"/>
      <scheme val="minor"/>
    </font>
    <font>
      <b/>
      <sz val="10"/>
      <color rgb="FF0070C0"/>
      <name val="Calibri"/>
      <family val="2"/>
      <scheme val="minor"/>
    </font>
    <font>
      <u/>
      <sz val="10"/>
      <name val="Calibri"/>
      <family val="2"/>
      <scheme val="minor"/>
    </font>
    <font>
      <b/>
      <sz val="11"/>
      <color theme="4" tint="0.79998168889431442"/>
      <name val="Calibri"/>
      <family val="2"/>
      <scheme val="minor"/>
    </font>
    <font>
      <sz val="10"/>
      <color theme="4" tint="0.79998168889431442"/>
      <name val="Calibri"/>
      <family val="2"/>
      <scheme val="minor"/>
    </font>
    <font>
      <i/>
      <sz val="12"/>
      <color theme="5" tint="-0.499984740745262"/>
      <name val="Calibri"/>
      <family val="2"/>
      <scheme val="minor"/>
    </font>
    <font>
      <b/>
      <i/>
      <sz val="11"/>
      <color theme="5" tint="-0.499984740745262"/>
      <name val="Calibri"/>
      <family val="2"/>
      <scheme val="minor"/>
    </font>
    <font>
      <sz val="11"/>
      <color theme="6" tint="-0.499984740745262"/>
      <name val="Calibri"/>
      <family val="2"/>
      <scheme val="minor"/>
    </font>
    <font>
      <i/>
      <sz val="11"/>
      <color theme="5" tint="-0.499984740745262"/>
      <name val="Calibri"/>
      <family val="2"/>
      <scheme val="minor"/>
    </font>
    <font>
      <b/>
      <sz val="11"/>
      <color theme="6" tint="-0.499984740745262"/>
      <name val="Calibri"/>
      <family val="2"/>
      <scheme val="minor"/>
    </font>
    <font>
      <u/>
      <sz val="11"/>
      <color theme="6" tint="-0.499984740745262"/>
      <name val="Calibri"/>
      <family val="2"/>
      <scheme val="minor"/>
    </font>
    <font>
      <i/>
      <sz val="10"/>
      <color theme="5" tint="-0.499984740745262"/>
      <name val="Calibri"/>
      <family val="2"/>
      <scheme val="minor"/>
    </font>
    <font>
      <b/>
      <i/>
      <sz val="11"/>
      <color theme="6" tint="-0.499984740745262"/>
      <name val="Calibri"/>
      <family val="2"/>
      <scheme val="minor"/>
    </font>
    <font>
      <sz val="10"/>
      <color theme="5" tint="-0.249977111117893"/>
      <name val="Calibri"/>
      <family val="2"/>
      <scheme val="minor"/>
    </font>
    <font>
      <sz val="9"/>
      <color theme="5" tint="-0.249977111117893"/>
      <name val="Calibri"/>
      <family val="2"/>
      <scheme val="minor"/>
    </font>
    <font>
      <sz val="8"/>
      <color theme="0"/>
      <name val="Arial"/>
      <family val="2"/>
    </font>
    <font>
      <sz val="9"/>
      <color theme="4" tint="0.79998168889431442"/>
      <name val="Calibri"/>
      <family val="2"/>
      <scheme val="minor"/>
    </font>
    <font>
      <sz val="8"/>
      <color indexed="8"/>
      <name val="Calibri"/>
      <family val="2"/>
      <scheme val="minor"/>
    </font>
    <font>
      <sz val="8"/>
      <color theme="4" tint="0.79998168889431442"/>
      <name val="Calibri"/>
      <family val="2"/>
      <scheme val="minor"/>
    </font>
    <font>
      <i/>
      <sz val="10"/>
      <color theme="4" tint="-0.499984740745262"/>
      <name val="Calibri"/>
      <family val="2"/>
      <scheme val="minor"/>
    </font>
    <font>
      <i/>
      <sz val="10"/>
      <color theme="4" tint="0.79998168889431442"/>
      <name val="Calibri"/>
      <family val="2"/>
      <scheme val="minor"/>
    </font>
    <font>
      <sz val="11"/>
      <color theme="4" tint="0.79998168889431442"/>
      <name val="Calibri"/>
      <family val="2"/>
      <scheme val="minor"/>
    </font>
    <font>
      <sz val="9"/>
      <color rgb="FF000000"/>
      <name val="Calibri"/>
      <family val="2"/>
      <scheme val="minor"/>
    </font>
    <font>
      <b/>
      <u/>
      <sz val="10"/>
      <name val="Calibri"/>
      <family val="2"/>
      <scheme val="minor"/>
    </font>
    <font>
      <i/>
      <sz val="8"/>
      <color indexed="8"/>
      <name val="Calibri"/>
      <family val="2"/>
      <scheme val="minor"/>
    </font>
    <font>
      <b/>
      <i/>
      <sz val="9"/>
      <color theme="1" tint="0.249977111117893"/>
      <name val="Calibri"/>
      <family val="2"/>
      <scheme val="minor"/>
    </font>
    <font>
      <b/>
      <sz val="11"/>
      <color indexed="8"/>
      <name val="Calibri"/>
      <family val="2"/>
      <scheme val="minor"/>
    </font>
    <font>
      <b/>
      <sz val="11"/>
      <color indexed="9"/>
      <name val="Calibri"/>
      <family val="2"/>
      <scheme val="minor"/>
    </font>
    <font>
      <b/>
      <sz val="11"/>
      <color indexed="10"/>
      <name val="Calibri"/>
      <family val="2"/>
      <scheme val="minor"/>
    </font>
    <font>
      <b/>
      <i/>
      <sz val="11"/>
      <color indexed="10"/>
      <name val="Calibri"/>
      <family val="2"/>
      <scheme val="minor"/>
    </font>
    <font>
      <b/>
      <sz val="10"/>
      <color indexed="63"/>
      <name val="Calibri"/>
      <family val="2"/>
      <scheme val="minor"/>
    </font>
    <font>
      <i/>
      <sz val="10"/>
      <color theme="3"/>
      <name val="Calibri"/>
      <family val="2"/>
      <scheme val="minor"/>
    </font>
    <font>
      <b/>
      <i/>
      <sz val="10"/>
      <color rgb="FFC00000"/>
      <name val="Calibri"/>
      <family val="2"/>
      <scheme val="minor"/>
    </font>
    <font>
      <sz val="11"/>
      <color indexed="8"/>
      <name val="Calibri"/>
      <family val="2"/>
      <scheme val="minor"/>
    </font>
    <font>
      <sz val="11"/>
      <color indexed="9"/>
      <name val="Calibri"/>
      <family val="2"/>
      <scheme val="minor"/>
    </font>
    <font>
      <i/>
      <sz val="11"/>
      <color indexed="10"/>
      <name val="Calibri"/>
      <family val="2"/>
      <scheme val="minor"/>
    </font>
    <font>
      <b/>
      <i/>
      <sz val="11"/>
      <color theme="0"/>
      <name val="Calibri"/>
      <family val="2"/>
      <scheme val="minor"/>
    </font>
    <font>
      <i/>
      <sz val="9"/>
      <color indexed="10"/>
      <name val="Calibri"/>
      <family val="2"/>
      <scheme val="minor"/>
    </font>
    <font>
      <b/>
      <i/>
      <sz val="10"/>
      <color indexed="30"/>
      <name val="Calibri"/>
      <family val="2"/>
      <scheme val="minor"/>
    </font>
    <font>
      <b/>
      <sz val="9"/>
      <color theme="1" tint="0.499984740745262"/>
      <name val="Calibri"/>
      <family val="2"/>
      <scheme val="minor"/>
    </font>
    <font>
      <b/>
      <sz val="12"/>
      <color indexed="9"/>
      <name val="Calibri"/>
      <family val="2"/>
      <scheme val="minor"/>
    </font>
    <font>
      <b/>
      <sz val="9"/>
      <color theme="6" tint="-0.499984740745262"/>
      <name val="Calibri"/>
      <family val="2"/>
      <scheme val="minor"/>
    </font>
    <font>
      <b/>
      <sz val="8"/>
      <color indexed="62"/>
      <name val="Calibri"/>
      <family val="2"/>
      <scheme val="minor"/>
    </font>
    <font>
      <sz val="8"/>
      <color theme="3"/>
      <name val="Calibri"/>
      <family val="2"/>
      <scheme val="minor"/>
    </font>
    <font>
      <i/>
      <sz val="9"/>
      <color theme="3"/>
      <name val="Calibri"/>
      <family val="2"/>
      <scheme val="minor"/>
    </font>
    <font>
      <strike/>
      <sz val="10"/>
      <name val="Calibri"/>
      <family val="2"/>
      <scheme val="minor"/>
    </font>
    <font>
      <i/>
      <strike/>
      <sz val="9"/>
      <name val="Calibri"/>
      <family val="2"/>
      <scheme val="minor"/>
    </font>
    <font>
      <i/>
      <strike/>
      <sz val="10"/>
      <name val="Calibri"/>
      <family val="2"/>
      <scheme val="minor"/>
    </font>
    <font>
      <i/>
      <sz val="9"/>
      <color theme="1" tint="0.34998626667073579"/>
      <name val="Calibri"/>
      <family val="2"/>
      <scheme val="minor"/>
    </font>
    <font>
      <sz val="10"/>
      <color theme="5" tint="-0.499984740745262"/>
      <name val="Calibri"/>
      <family val="2"/>
      <scheme val="minor"/>
    </font>
    <font>
      <sz val="10"/>
      <color theme="4" tint="-0.249977111117893"/>
      <name val="Calibri"/>
      <family val="2"/>
      <scheme val="minor"/>
    </font>
    <font>
      <i/>
      <sz val="10"/>
      <color theme="4" tint="-0.249977111117893"/>
      <name val="Calibri"/>
      <family val="2"/>
      <scheme val="minor"/>
    </font>
    <font>
      <i/>
      <sz val="12"/>
      <color theme="9" tint="-0.499984740745262"/>
      <name val="Calibri"/>
      <family val="2"/>
      <scheme val="minor"/>
    </font>
    <font>
      <i/>
      <sz val="10"/>
      <color theme="9" tint="-0.499984740745262"/>
      <name val="Calibri"/>
      <family val="2"/>
      <scheme val="minor"/>
    </font>
    <font>
      <sz val="10"/>
      <color indexed="9"/>
      <name val="Calibri"/>
      <family val="2"/>
      <scheme val="minor"/>
    </font>
    <font>
      <sz val="11"/>
      <color theme="5" tint="-0.499984740745262"/>
      <name val="Calibri"/>
      <family val="2"/>
      <scheme val="minor"/>
    </font>
    <font>
      <b/>
      <sz val="14"/>
      <color theme="4" tint="-0.249977111117893"/>
      <name val="Calibri"/>
      <family val="2"/>
      <scheme val="minor"/>
    </font>
    <font>
      <b/>
      <sz val="10"/>
      <color theme="0"/>
      <name val="Calibri"/>
      <family val="2"/>
      <scheme val="minor"/>
    </font>
    <font>
      <b/>
      <sz val="16"/>
      <color theme="4" tint="-0.249977111117893"/>
      <name val="Calibri"/>
      <family val="2"/>
      <scheme val="minor"/>
    </font>
    <font>
      <sz val="10"/>
      <color theme="4" tint="-0.499984740745262"/>
      <name val="Calibri"/>
      <family val="2"/>
      <scheme val="minor"/>
    </font>
    <font>
      <sz val="18"/>
      <name val="Calibri"/>
      <family val="2"/>
      <scheme val="minor"/>
    </font>
    <font>
      <b/>
      <i/>
      <sz val="10"/>
      <color theme="4" tint="-0.249977111117893"/>
      <name val="Calibri"/>
      <family val="2"/>
      <scheme val="minor"/>
    </font>
    <font>
      <i/>
      <sz val="10"/>
      <color rgb="FF0070C0"/>
      <name val="Calibri"/>
      <family val="2"/>
      <scheme val="minor"/>
    </font>
    <font>
      <i/>
      <sz val="8"/>
      <color theme="5" tint="-0.249977111117893"/>
      <name val="Calibri"/>
      <family val="2"/>
      <scheme val="minor"/>
    </font>
    <font>
      <i/>
      <sz val="9"/>
      <color theme="1"/>
      <name val="Calibri"/>
      <family val="2"/>
      <scheme val="minor"/>
    </font>
    <font>
      <i/>
      <sz val="10"/>
      <color theme="1"/>
      <name val="Calibri"/>
      <family val="2"/>
      <scheme val="minor"/>
    </font>
    <font>
      <i/>
      <sz val="10"/>
      <color rgb="FF990000"/>
      <name val="Calibri"/>
      <family val="2"/>
      <scheme val="minor"/>
    </font>
    <font>
      <b/>
      <i/>
      <sz val="11"/>
      <color rgb="FF990000"/>
      <name val="Calibri"/>
      <family val="2"/>
      <scheme val="minor"/>
    </font>
    <font>
      <i/>
      <sz val="8"/>
      <color theme="9" tint="-0.499984740745262"/>
      <name val="Calibri"/>
      <family val="2"/>
      <scheme val="minor"/>
    </font>
    <font>
      <sz val="12"/>
      <color theme="9" tint="-0.499984740745262"/>
      <name val="Calibri"/>
      <family val="2"/>
      <scheme val="minor"/>
    </font>
    <font>
      <b/>
      <sz val="12"/>
      <color theme="0"/>
      <name val="Calibri"/>
      <family val="2"/>
      <scheme val="minor"/>
    </font>
    <font>
      <i/>
      <sz val="9"/>
      <color rgb="FFC00000"/>
      <name val="Calibri"/>
      <family val="2"/>
      <scheme val="minor"/>
    </font>
    <font>
      <i/>
      <sz val="12"/>
      <color theme="0"/>
      <name val="Calibri"/>
      <family val="2"/>
      <scheme val="minor"/>
    </font>
    <font>
      <b/>
      <sz val="8"/>
      <color theme="9" tint="-0.499984740745262"/>
      <name val="Calibri"/>
      <family val="2"/>
      <scheme val="minor"/>
    </font>
    <font>
      <sz val="8"/>
      <color theme="9" tint="-0.499984740745262"/>
      <name val="Calibri"/>
      <family val="2"/>
      <scheme val="minor"/>
    </font>
    <font>
      <sz val="9"/>
      <color theme="9" tint="-0.499984740745262"/>
      <name val="Calibri"/>
      <family val="2"/>
      <scheme val="minor"/>
    </font>
    <font>
      <b/>
      <sz val="9"/>
      <color theme="9" tint="-0.499984740745262"/>
      <name val="Calibri"/>
      <family val="2"/>
      <scheme val="minor"/>
    </font>
    <font>
      <b/>
      <sz val="11"/>
      <color theme="9" tint="-0.499984740745262"/>
      <name val="Calibri"/>
      <family val="2"/>
      <scheme val="minor"/>
    </font>
    <font>
      <b/>
      <sz val="10"/>
      <color theme="9" tint="-0.499984740745262"/>
      <name val="Calibri"/>
      <family val="2"/>
      <scheme val="minor"/>
    </font>
    <font>
      <b/>
      <i/>
      <sz val="10"/>
      <color theme="9" tint="-0.499984740745262"/>
      <name val="Calibri"/>
      <family val="2"/>
      <scheme val="minor"/>
    </font>
    <font>
      <i/>
      <sz val="9"/>
      <color theme="9" tint="-0.499984740745262"/>
      <name val="Calibri"/>
      <family val="2"/>
      <scheme val="minor"/>
    </font>
    <font>
      <i/>
      <sz val="10"/>
      <color theme="0"/>
      <name val="Calibri"/>
      <family val="2"/>
      <scheme val="minor"/>
    </font>
    <font>
      <b/>
      <sz val="12"/>
      <color theme="5" tint="-0.499984740745262"/>
      <name val="Calibri"/>
      <family val="2"/>
      <scheme val="minor"/>
    </font>
    <font>
      <b/>
      <sz val="11"/>
      <color theme="5" tint="-0.499984740745262"/>
      <name val="Calibri"/>
      <family val="2"/>
      <scheme val="minor"/>
    </font>
    <font>
      <sz val="9"/>
      <color theme="1"/>
      <name val="Calibri"/>
      <family val="2"/>
      <scheme val="minor"/>
    </font>
    <font>
      <b/>
      <sz val="11"/>
      <color rgb="FFC00000"/>
      <name val="Calibri"/>
      <family val="2"/>
      <scheme val="minor"/>
    </font>
    <font>
      <b/>
      <sz val="12"/>
      <color theme="9" tint="-0.499984740745262"/>
      <name val="Calibri"/>
      <family val="2"/>
      <scheme val="minor"/>
    </font>
    <font>
      <b/>
      <sz val="14"/>
      <color theme="9" tint="-0.499984740745262"/>
      <name val="Calibri"/>
      <family val="2"/>
      <scheme val="minor"/>
    </font>
    <font>
      <b/>
      <i/>
      <sz val="9"/>
      <color theme="9" tint="-0.499984740745262"/>
      <name val="Calibri"/>
      <family val="2"/>
      <scheme val="minor"/>
    </font>
    <font>
      <sz val="9"/>
      <color theme="5" tint="-0.499984740745262"/>
      <name val="Calibri"/>
      <family val="2"/>
      <scheme val="minor"/>
    </font>
    <font>
      <sz val="9"/>
      <color theme="4" tint="-0.249977111117893"/>
      <name val="Calibri"/>
      <family val="2"/>
      <scheme val="minor"/>
    </font>
    <font>
      <b/>
      <sz val="9"/>
      <color theme="4" tint="-0.249977111117893"/>
      <name val="Calibri"/>
      <family val="2"/>
      <scheme val="minor"/>
    </font>
    <font>
      <i/>
      <sz val="9"/>
      <color theme="0"/>
      <name val="Calibri"/>
      <family val="2"/>
      <scheme val="minor"/>
    </font>
    <font>
      <b/>
      <i/>
      <sz val="9"/>
      <color indexed="10"/>
      <name val="Calibri"/>
      <family val="2"/>
      <scheme val="minor"/>
    </font>
    <font>
      <i/>
      <sz val="11"/>
      <color theme="9" tint="-0.499984740745262"/>
      <name val="Calibri"/>
      <family val="2"/>
      <scheme val="minor"/>
    </font>
    <font>
      <b/>
      <i/>
      <sz val="11"/>
      <color theme="9" tint="-0.499984740745262"/>
      <name val="Calibri"/>
      <family val="2"/>
      <scheme val="minor"/>
    </font>
    <font>
      <sz val="11"/>
      <color theme="9" tint="-0.499984740745262"/>
      <name val="Calibri"/>
      <family val="2"/>
      <scheme val="minor"/>
    </font>
    <font>
      <b/>
      <i/>
      <sz val="10"/>
      <color theme="0"/>
      <name val="Calibri"/>
      <family val="2"/>
      <scheme val="minor"/>
    </font>
    <font>
      <sz val="14"/>
      <color theme="5" tint="-0.499984740745262"/>
      <name val="Calibri"/>
      <family val="2"/>
      <scheme val="minor"/>
    </font>
    <font>
      <i/>
      <sz val="9"/>
      <color theme="5" tint="-0.499984740745262"/>
      <name val="Calibri"/>
      <family val="2"/>
      <scheme val="minor"/>
    </font>
    <font>
      <i/>
      <sz val="11"/>
      <color theme="9" tint="-0.499984740745262"/>
      <name val="Calibri"/>
      <family val="2"/>
    </font>
    <font>
      <sz val="10"/>
      <color theme="9" tint="0.79998168889431442"/>
      <name val="Calibri"/>
      <family val="2"/>
      <scheme val="minor"/>
    </font>
    <font>
      <i/>
      <sz val="11"/>
      <color theme="6" tint="-0.499984740745262"/>
      <name val="Calibri"/>
      <family val="2"/>
      <scheme val="minor"/>
    </font>
    <font>
      <i/>
      <sz val="9"/>
      <color theme="4" tint="-0.499984740745262"/>
      <name val="Calibri"/>
      <family val="2"/>
      <scheme val="minor"/>
    </font>
    <font>
      <b/>
      <sz val="10"/>
      <color theme="5" tint="-0.499984740745262"/>
      <name val="Calibri"/>
      <family val="2"/>
      <scheme val="minor"/>
    </font>
    <font>
      <b/>
      <i/>
      <sz val="10"/>
      <color theme="1" tint="0.34998626667073579"/>
      <name val="Calibri"/>
      <family val="2"/>
      <scheme val="minor"/>
    </font>
    <font>
      <b/>
      <i/>
      <sz val="8"/>
      <color theme="6" tint="-0.499984740745262"/>
      <name val="Calibri"/>
      <family val="2"/>
      <scheme val="minor"/>
    </font>
    <font>
      <b/>
      <i/>
      <sz val="8"/>
      <color theme="9" tint="-0.499984740745262"/>
      <name val="Calibri"/>
      <family val="2"/>
      <scheme val="minor"/>
    </font>
    <font>
      <b/>
      <i/>
      <sz val="10"/>
      <color theme="4" tint="-0.499984740745262"/>
      <name val="Calibri"/>
      <family val="2"/>
      <scheme val="minor"/>
    </font>
    <font>
      <b/>
      <sz val="10"/>
      <color theme="4" tint="-0.499984740745262"/>
      <name val="Calibri"/>
      <family val="2"/>
      <scheme val="minor"/>
    </font>
    <font>
      <b/>
      <i/>
      <sz val="9"/>
      <color rgb="FFC00000"/>
      <name val="Calibri"/>
      <family val="2"/>
      <scheme val="minor"/>
    </font>
    <font>
      <i/>
      <sz val="9"/>
      <color rgb="FF990000"/>
      <name val="Calibri"/>
      <family val="2"/>
      <scheme val="minor"/>
    </font>
    <font>
      <u/>
      <sz val="9"/>
      <color theme="9" tint="-0.499984740745262"/>
      <name val="Calibri"/>
      <family val="2"/>
      <scheme val="minor"/>
    </font>
    <font>
      <sz val="10"/>
      <color rgb="FF7030A0"/>
      <name val="Calibri"/>
      <family val="2"/>
      <scheme val="minor"/>
    </font>
    <font>
      <i/>
      <sz val="8"/>
      <color theme="1" tint="0.249977111117893"/>
      <name val="Calibri"/>
      <family val="2"/>
      <scheme val="minor"/>
    </font>
    <font>
      <i/>
      <sz val="9"/>
      <color theme="5" tint="-0.249977111117893"/>
      <name val="Calibri"/>
      <family val="2"/>
      <scheme val="minor"/>
    </font>
    <font>
      <b/>
      <i/>
      <sz val="10"/>
      <color theme="5" tint="-0.249977111117893"/>
      <name val="Calibri"/>
      <family val="2"/>
      <scheme val="minor"/>
    </font>
    <font>
      <sz val="8"/>
      <color theme="0"/>
      <name val="Calibri"/>
      <family val="2"/>
      <scheme val="minor"/>
    </font>
    <font>
      <u/>
      <sz val="10"/>
      <color theme="9" tint="-0.499984740745262"/>
      <name val="Calibri"/>
      <family val="2"/>
      <scheme val="minor"/>
    </font>
    <font>
      <b/>
      <i/>
      <sz val="9"/>
      <color theme="1" tint="0.499984740745262"/>
      <name val="Calibri"/>
      <family val="2"/>
      <scheme val="minor"/>
    </font>
    <font>
      <sz val="9"/>
      <color theme="0"/>
      <name val="Calibri"/>
      <family val="2"/>
      <scheme val="minor"/>
    </font>
    <font>
      <b/>
      <sz val="9"/>
      <color theme="0"/>
      <name val="Calibri"/>
      <family val="2"/>
      <scheme val="minor"/>
    </font>
    <font>
      <i/>
      <sz val="8"/>
      <color theme="5" tint="-0.499984740745262"/>
      <name val="Calibri"/>
      <family val="2"/>
      <scheme val="minor"/>
    </font>
    <font>
      <i/>
      <u/>
      <sz val="10"/>
      <color theme="4" tint="-0.249977111117893"/>
      <name val="Calibri"/>
      <family val="2"/>
      <scheme val="minor"/>
    </font>
    <font>
      <i/>
      <sz val="16"/>
      <color theme="5" tint="-0.249977111117893"/>
      <name val="Calibri"/>
      <family val="2"/>
      <scheme val="minor"/>
    </font>
    <font>
      <b/>
      <sz val="14"/>
      <color theme="4" tint="-0.499984740745262"/>
      <name val="Calibri"/>
      <family val="2"/>
      <scheme val="minor"/>
    </font>
    <font>
      <sz val="11"/>
      <color theme="4" tint="-0.249977111117893"/>
      <name val="Calibri"/>
      <family val="2"/>
      <scheme val="minor"/>
    </font>
    <font>
      <i/>
      <u/>
      <sz val="10"/>
      <color theme="5" tint="-0.249977111117893"/>
      <name val="Calibri"/>
      <family val="2"/>
      <scheme val="minor"/>
    </font>
    <font>
      <b/>
      <sz val="9.5"/>
      <color theme="1" tint="0.34998626667073579"/>
      <name val="Calibri"/>
      <family val="2"/>
      <scheme val="minor"/>
    </font>
    <font>
      <i/>
      <sz val="10"/>
      <color theme="1" tint="0.34998626667073579"/>
      <name val="Calibri"/>
      <family val="2"/>
    </font>
    <font>
      <i/>
      <u/>
      <sz val="8"/>
      <color theme="4" tint="-0.249977111117893"/>
      <name val="Calibri"/>
      <family val="2"/>
      <scheme val="minor"/>
    </font>
    <font>
      <i/>
      <sz val="9"/>
      <color theme="1" tint="0.249977111117893"/>
      <name val="Calibri"/>
      <family val="2"/>
      <scheme val="minor"/>
    </font>
    <font>
      <i/>
      <sz val="12"/>
      <color theme="4" tint="-0.249977111117893"/>
      <name val="Calibri"/>
      <family val="2"/>
      <scheme val="minor"/>
    </font>
    <font>
      <i/>
      <sz val="10"/>
      <color rgb="FFC00000"/>
      <name val="Calibri"/>
      <family val="2"/>
      <scheme val="minor"/>
    </font>
    <font>
      <b/>
      <u/>
      <sz val="10"/>
      <color theme="5" tint="-0.249977111117893"/>
      <name val="Calibri"/>
      <family val="2"/>
      <scheme val="minor"/>
    </font>
    <font>
      <u/>
      <sz val="10"/>
      <color theme="5" tint="-0.249977111117893"/>
      <name val="Calibri"/>
      <family val="2"/>
      <scheme val="minor"/>
    </font>
    <font>
      <b/>
      <sz val="10"/>
      <color theme="3"/>
      <name val="Calibri"/>
      <family val="2"/>
    </font>
    <font>
      <b/>
      <sz val="14"/>
      <color theme="0"/>
      <name val="Calibri"/>
      <family val="2"/>
      <scheme val="minor"/>
    </font>
    <font>
      <b/>
      <i/>
      <sz val="14"/>
      <color theme="5" tint="-0.249977111117893"/>
      <name val="Calibri"/>
      <family val="2"/>
      <scheme val="minor"/>
    </font>
    <font>
      <b/>
      <sz val="18"/>
      <color theme="9" tint="-0.499984740745262"/>
      <name val="Calibri"/>
      <family val="2"/>
      <scheme val="minor"/>
    </font>
    <font>
      <u/>
      <sz val="12"/>
      <color theme="9" tint="-0.499984740745262"/>
      <name val="Calibri"/>
      <family val="2"/>
      <scheme val="minor"/>
    </font>
    <font>
      <b/>
      <i/>
      <sz val="9"/>
      <color theme="0"/>
      <name val="Calibri"/>
      <family val="2"/>
      <scheme val="minor"/>
    </font>
    <font>
      <b/>
      <i/>
      <sz val="14"/>
      <color theme="9" tint="-0.499984740745262"/>
      <name val="Calibri"/>
      <family val="2"/>
      <scheme val="minor"/>
    </font>
    <font>
      <b/>
      <sz val="8"/>
      <color rgb="FFC00000"/>
      <name val="Calibri"/>
      <family val="2"/>
      <scheme val="minor"/>
    </font>
    <font>
      <sz val="8"/>
      <color rgb="FF000000"/>
      <name val="Tahoma"/>
      <family val="2"/>
    </font>
    <font>
      <sz val="7"/>
      <name val="Calibri"/>
      <family val="2"/>
      <scheme val="minor"/>
    </font>
    <font>
      <sz val="10"/>
      <color theme="3" tint="-0.249977111117893"/>
      <name val="Calibri"/>
      <family val="2"/>
      <scheme val="minor"/>
    </font>
    <font>
      <b/>
      <sz val="11"/>
      <color theme="3" tint="-0.249977111117893"/>
      <name val="Calibri"/>
      <family val="2"/>
      <scheme val="minor"/>
    </font>
    <font>
      <i/>
      <sz val="10"/>
      <color theme="3" tint="-0.249977111117893"/>
      <name val="Calibri"/>
      <family val="2"/>
      <scheme val="minor"/>
    </font>
    <font>
      <b/>
      <i/>
      <sz val="10"/>
      <color theme="3" tint="-0.249977111117893"/>
      <name val="Calibri"/>
      <family val="2"/>
      <scheme val="minor"/>
    </font>
    <font>
      <sz val="8.6"/>
      <color theme="9" tint="-0.499984740745262"/>
      <name val="Calibri"/>
      <family val="2"/>
      <scheme val="minor"/>
    </font>
    <font>
      <i/>
      <u/>
      <sz val="8"/>
      <color theme="9" tint="-0.499984740745262"/>
      <name val="Arial"/>
      <family val="2"/>
    </font>
    <font>
      <i/>
      <sz val="10"/>
      <color rgb="FFC00000"/>
      <name val="Calibri"/>
      <family val="2"/>
    </font>
    <font>
      <i/>
      <u/>
      <sz val="9"/>
      <color theme="9" tint="-0.499984740745262"/>
      <name val="Calibri"/>
      <family val="2"/>
    </font>
    <font>
      <b/>
      <i/>
      <sz val="11"/>
      <color rgb="FFFF0000"/>
      <name val="Calibri"/>
      <family val="2"/>
      <scheme val="minor"/>
    </font>
    <font>
      <b/>
      <u/>
      <sz val="11"/>
      <color theme="4" tint="-0.249977111117893"/>
      <name val="Calibri"/>
      <family val="2"/>
      <scheme val="minor"/>
    </font>
    <font>
      <sz val="10"/>
      <color rgb="FF000000"/>
      <name val="Calibri"/>
      <family val="2"/>
    </font>
    <font>
      <i/>
      <sz val="11"/>
      <color rgb="FF993300"/>
      <name val="Calibri"/>
      <family val="2"/>
    </font>
    <font>
      <b/>
      <i/>
      <sz val="11"/>
      <color rgb="FF993300"/>
      <name val="Calibri"/>
      <family val="2"/>
    </font>
    <font>
      <b/>
      <i/>
      <sz val="8"/>
      <name val="Calibri"/>
      <family val="2"/>
      <scheme val="minor"/>
    </font>
    <font>
      <b/>
      <i/>
      <sz val="9"/>
      <color rgb="FFFF0000"/>
      <name val="Calibri"/>
      <family val="2"/>
      <scheme val="minor"/>
    </font>
    <font>
      <b/>
      <i/>
      <sz val="10"/>
      <color rgb="FFFF0000"/>
      <name val="Calibri"/>
      <family val="2"/>
      <scheme val="minor"/>
    </font>
    <font>
      <i/>
      <sz val="10"/>
      <color rgb="FF000000"/>
      <name val="Calibri"/>
      <family val="2"/>
    </font>
    <font>
      <i/>
      <sz val="10"/>
      <color theme="0" tint="-0.499984740745262"/>
      <name val="Calibri"/>
      <family val="2"/>
      <scheme val="minor"/>
    </font>
    <font>
      <b/>
      <sz val="11"/>
      <color theme="6"/>
      <name val="Calibri"/>
      <family val="2"/>
      <scheme val="minor"/>
    </font>
    <font>
      <sz val="11"/>
      <color theme="0"/>
      <name val="Calibri"/>
      <family val="2"/>
      <scheme val="minor"/>
    </font>
    <font>
      <u/>
      <sz val="11"/>
      <color theme="10"/>
      <name val="Calibri"/>
      <family val="2"/>
      <scheme val="minor"/>
    </font>
    <font>
      <i/>
      <sz val="9"/>
      <color theme="4"/>
      <name val="Calibri"/>
      <family val="2"/>
      <scheme val="minor"/>
    </font>
    <font>
      <b/>
      <i/>
      <sz val="10"/>
      <color theme="4"/>
      <name val="Calibri"/>
      <family val="2"/>
      <scheme val="minor"/>
    </font>
    <font>
      <b/>
      <i/>
      <u/>
      <sz val="10"/>
      <color theme="3"/>
      <name val="Calibri"/>
      <family val="2"/>
    </font>
    <font>
      <b/>
      <i/>
      <sz val="10"/>
      <color theme="3"/>
      <name val="Calibri"/>
      <family val="2"/>
    </font>
    <font>
      <i/>
      <sz val="10"/>
      <color theme="3"/>
      <name val="Calibri"/>
      <family val="2"/>
    </font>
    <font>
      <b/>
      <sz val="18"/>
      <color theme="4" tint="-0.249977111117893"/>
      <name val="Calibri"/>
      <family val="2"/>
      <scheme val="minor"/>
    </font>
    <font>
      <u/>
      <sz val="8"/>
      <color theme="10"/>
      <name val="Calibri"/>
      <family val="2"/>
      <scheme val="minor"/>
    </font>
    <font>
      <u/>
      <sz val="8"/>
      <color indexed="12"/>
      <name val="Calibri"/>
      <family val="2"/>
      <scheme val="minor"/>
    </font>
    <font>
      <u/>
      <sz val="8"/>
      <color theme="4"/>
      <name val="Calibri"/>
      <family val="2"/>
      <scheme val="minor"/>
    </font>
  </fonts>
  <fills count="25">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58"/>
        <bgColor indexed="64"/>
      </patternFill>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rgb="FFFFFF00"/>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DE9D9"/>
        <bgColor indexed="64"/>
      </patternFill>
    </fill>
    <fill>
      <patternFill patternType="solid">
        <fgColor theme="9" tint="-0.249977111117893"/>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top style="thin">
        <color theme="1" tint="0.499984740745262"/>
      </top>
      <bottom/>
      <diagonal/>
    </border>
    <border>
      <left/>
      <right/>
      <top style="thin">
        <color theme="1" tint="0.499984740745262"/>
      </top>
      <bottom style="thin">
        <color theme="1" tint="0.499984740745262"/>
      </bottom>
      <diagonal/>
    </border>
    <border>
      <left/>
      <right/>
      <top/>
      <bottom style="thin">
        <color theme="0" tint="-0.34998626667073579"/>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style="thin">
        <color theme="0" tint="-0.14999847407452621"/>
      </top>
      <bottom style="thin">
        <color theme="0" tint="-0.14999847407452621"/>
      </bottom>
      <diagonal/>
    </border>
    <border>
      <left/>
      <right/>
      <top style="thin">
        <color theme="0" tint="-0.14999847407452621"/>
      </top>
      <bottom style="thin">
        <color theme="0" tint="-0.34998626667073579"/>
      </bottom>
      <diagonal/>
    </border>
    <border>
      <left/>
      <right/>
      <top/>
      <bottom style="thin">
        <color theme="0" tint="-0.14999847407452621"/>
      </bottom>
      <diagonal/>
    </border>
    <border>
      <left/>
      <right style="thin">
        <color theme="0" tint="-0.14999847407452621"/>
      </right>
      <top style="thin">
        <color indexed="64"/>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indexed="64"/>
      </left>
      <right/>
      <top style="thin">
        <color theme="0" tint="-0.34998626667073579"/>
      </top>
      <bottom style="thin">
        <color theme="0" tint="-0.34998626667073579"/>
      </bottom>
      <diagonal/>
    </border>
    <border>
      <left/>
      <right/>
      <top/>
      <bottom style="thin">
        <color theme="6" tint="0.79998168889431442"/>
      </bottom>
      <diagonal/>
    </border>
    <border>
      <left/>
      <right/>
      <top style="thin">
        <color theme="6" tint="0.79998168889431442"/>
      </top>
      <bottom/>
      <diagonal/>
    </border>
    <border>
      <left/>
      <right/>
      <top/>
      <bottom style="thin">
        <color theme="1" tint="0.499984740745262"/>
      </bottom>
      <diagonal/>
    </border>
    <border>
      <left/>
      <right/>
      <top style="thin">
        <color theme="1" tint="0.499984740745262"/>
      </top>
      <bottom style="thin">
        <color theme="0" tint="-0.34998626667073579"/>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indexed="64"/>
      </left>
      <right/>
      <top/>
      <bottom style="thin">
        <color theme="0" tint="-0.34998626667073579"/>
      </bottom>
      <diagonal/>
    </border>
    <border>
      <left/>
      <right/>
      <top style="thin">
        <color theme="0" tint="-0.34998626667073579"/>
      </top>
      <bottom style="thin">
        <color theme="0" tint="-0.14999847407452621"/>
      </bottom>
      <diagonal/>
    </border>
    <border>
      <left/>
      <right/>
      <top style="thin">
        <color theme="6" tint="-0.249977111117893"/>
      </top>
      <bottom/>
      <diagonal/>
    </border>
    <border>
      <left/>
      <right/>
      <top/>
      <bottom style="thin">
        <color theme="6" tint="-0.249977111117893"/>
      </bottom>
      <diagonal/>
    </border>
    <border>
      <left/>
      <right/>
      <top style="thin">
        <color theme="0" tint="-0.249977111117893"/>
      </top>
      <bottom/>
      <diagonal/>
    </border>
    <border>
      <left style="thin">
        <color theme="0"/>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6" tint="-0.499984740745262"/>
      </top>
      <bottom/>
      <diagonal/>
    </border>
    <border>
      <left/>
      <right/>
      <top/>
      <bottom style="thin">
        <color theme="6" tint="-0.499984740745262"/>
      </bottom>
      <diagonal/>
    </border>
    <border>
      <left/>
      <right/>
      <top/>
      <bottom style="thick">
        <color theme="4" tint="0.59999389629810485"/>
      </bottom>
      <diagonal/>
    </border>
    <border>
      <left/>
      <right style="thin">
        <color indexed="64"/>
      </right>
      <top/>
      <bottom style="thick">
        <color theme="4" tint="0.59999389629810485"/>
      </bottom>
      <diagonal/>
    </border>
    <border>
      <left style="thin">
        <color indexed="64"/>
      </left>
      <right/>
      <top style="thin">
        <color theme="0" tint="-0.34998626667073579"/>
      </top>
      <bottom style="thick">
        <color theme="4" tint="0.59999389629810485"/>
      </bottom>
      <diagonal/>
    </border>
    <border>
      <left style="thin">
        <color indexed="64"/>
      </left>
      <right/>
      <top/>
      <bottom style="thick">
        <color theme="4" tint="0.59999389629810485"/>
      </bottom>
      <diagonal/>
    </border>
    <border>
      <left style="thin">
        <color indexed="64"/>
      </left>
      <right/>
      <top style="thick">
        <color theme="4" tint="0.59999389629810485"/>
      </top>
      <bottom style="thin">
        <color theme="0" tint="-0.34998626667073579"/>
      </bottom>
      <diagonal/>
    </border>
    <border>
      <left/>
      <right style="thin">
        <color indexed="64"/>
      </right>
      <top style="thick">
        <color theme="4" tint="0.59999389629810485"/>
      </top>
      <bottom/>
      <diagonal/>
    </border>
    <border>
      <left/>
      <right/>
      <top style="thick">
        <color theme="4" tint="0.59999389629810485"/>
      </top>
      <bottom/>
      <diagonal/>
    </border>
    <border>
      <left/>
      <right style="thick">
        <color theme="4" tint="0.59999389629810485"/>
      </right>
      <top style="thick">
        <color theme="4" tint="0.59999389629810485"/>
      </top>
      <bottom/>
      <diagonal/>
    </border>
    <border>
      <left/>
      <right/>
      <top style="thin">
        <color theme="0" tint="-0.34998626667073579"/>
      </top>
      <bottom style="thick">
        <color theme="4" tint="0.59999389629810485"/>
      </bottom>
      <diagonal/>
    </border>
    <border>
      <left/>
      <right/>
      <top style="thin">
        <color theme="0" tint="-0.14999847407452621"/>
      </top>
      <bottom/>
      <diagonal/>
    </border>
    <border>
      <left/>
      <right style="thin">
        <color theme="1" tint="0.499984740745262"/>
      </right>
      <top style="thin">
        <color theme="1" tint="0.499984740745262"/>
      </top>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theme="0" tint="-0.34998626667073579"/>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ck">
        <color theme="4" tint="0.59999389629810485"/>
      </top>
      <bottom style="thin">
        <color theme="0" tint="-0.34998626667073579"/>
      </bottom>
      <diagonal/>
    </border>
    <border>
      <left/>
      <right/>
      <top style="thin">
        <color theme="6" tint="0.79998168889431442"/>
      </top>
      <bottom style="thin">
        <color theme="6" tint="0.79998168889431442"/>
      </bottom>
      <diagonal/>
    </border>
    <border>
      <left/>
      <right style="thin">
        <color theme="0" tint="-0.34998626667073579"/>
      </right>
      <top style="thin">
        <color theme="0" tint="-0.34998626667073579"/>
      </top>
      <bottom/>
      <diagonal/>
    </border>
    <border>
      <left/>
      <right/>
      <top style="thin">
        <color theme="6" tint="-0.249977111117893"/>
      </top>
      <bottom style="thin">
        <color theme="6" tint="-0.249977111117893"/>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24994659260841701"/>
      </left>
      <right style="thin">
        <color theme="0"/>
      </right>
      <top style="thin">
        <color theme="0"/>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thin">
        <color theme="1" tint="0.499984740745262"/>
      </top>
      <bottom style="thin">
        <color indexed="64"/>
      </bottom>
      <diagonal/>
    </border>
    <border>
      <left/>
      <right/>
      <top style="thin">
        <color indexed="64"/>
      </top>
      <bottom style="thin">
        <color theme="0" tint="-0.14999847407452621"/>
      </bottom>
      <diagonal/>
    </border>
    <border>
      <left/>
      <right style="thin">
        <color indexed="64"/>
      </right>
      <top style="thin">
        <color theme="0" tint="-0.34998626667073579"/>
      </top>
      <bottom/>
      <diagonal/>
    </border>
    <border>
      <left style="thin">
        <color theme="1" tint="0.499984740745262"/>
      </left>
      <right/>
      <top style="thin">
        <color theme="1" tint="0.499984740745262"/>
      </top>
      <bottom style="thin">
        <color theme="1" tint="0.499984740745262"/>
      </bottom>
      <diagonal/>
    </border>
    <border>
      <left/>
      <right/>
      <top style="thin">
        <color theme="0" tint="-0.34998626667073579"/>
      </top>
      <bottom style="thin">
        <color theme="1"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theme="0"/>
      </left>
      <right style="thin">
        <color theme="0"/>
      </right>
      <top/>
      <bottom style="thin">
        <color indexed="64"/>
      </bottom>
      <diagonal/>
    </border>
    <border>
      <left/>
      <right/>
      <top/>
      <bottom style="medium">
        <color theme="6" tint="-0.24994659260841701"/>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medium">
        <color theme="6" tint="-0.24994659260841701"/>
      </right>
      <top style="thin">
        <color theme="6" tint="-0.24994659260841701"/>
      </top>
      <bottom style="medium">
        <color theme="6" tint="-0.24994659260841701"/>
      </bottom>
      <diagonal/>
    </border>
    <border>
      <left/>
      <right/>
      <top style="thick">
        <color theme="4" tint="0.59999389629810485"/>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14999847407452621"/>
      </top>
      <bottom style="thin">
        <color theme="0" tint="-0.14996795556505021"/>
      </bottom>
      <diagonal/>
    </border>
    <border>
      <left/>
      <right style="thin">
        <color theme="0" tint="-0.34998626667073579"/>
      </right>
      <top/>
      <bottom style="thin">
        <color theme="0" tint="-0.249977111117893"/>
      </bottom>
      <diagonal/>
    </border>
    <border>
      <left style="thin">
        <color theme="0" tint="-0.34998626667073579"/>
      </left>
      <right/>
      <top style="thin">
        <color theme="0" tint="-0.34998626667073579"/>
      </top>
      <bottom style="thin">
        <color indexed="64"/>
      </bottom>
      <diagonal/>
    </border>
    <border>
      <left/>
      <right/>
      <top style="thin">
        <color theme="0"/>
      </top>
      <bottom/>
      <diagonal/>
    </border>
    <border>
      <left/>
      <right/>
      <top/>
      <bottom style="thin">
        <color theme="0"/>
      </bottom>
      <diagonal/>
    </border>
    <border>
      <left/>
      <right/>
      <top style="thin">
        <color theme="0" tint="-0.14999847407452621"/>
      </top>
      <bottom style="thin">
        <color indexed="64"/>
      </bottom>
      <diagonal/>
    </border>
  </borders>
  <cellStyleXfs count="21">
    <xf numFmtId="0" fontId="0" fillId="0" borderId="0"/>
    <xf numFmtId="43"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8" fontId="7" fillId="0" borderId="0"/>
    <xf numFmtId="168" fontId="4" fillId="0" borderId="0"/>
    <xf numFmtId="0" fontId="3" fillId="0" borderId="0"/>
    <xf numFmtId="0" fontId="3" fillId="0" borderId="0"/>
    <xf numFmtId="168" fontId="4" fillId="0" borderId="0"/>
    <xf numFmtId="0" fontId="5" fillId="0" borderId="0"/>
    <xf numFmtId="3" fontId="15" fillId="0" borderId="0">
      <alignment vertical="top"/>
    </xf>
    <xf numFmtId="9" fontId="2"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 fillId="0" borderId="0"/>
    <xf numFmtId="168" fontId="4" fillId="0" borderId="0"/>
    <xf numFmtId="0" fontId="1" fillId="0" borderId="0"/>
    <xf numFmtId="0" fontId="327" fillId="0" borderId="0" applyNumberFormat="0" applyFill="0" applyBorder="0" applyAlignment="0" applyProtection="0"/>
  </cellStyleXfs>
  <cellXfs count="2505">
    <xf numFmtId="0" fontId="0" fillId="0" borderId="0" xfId="0"/>
    <xf numFmtId="168" fontId="61" fillId="7" borderId="0" xfId="6" applyFont="1" applyFill="1"/>
    <xf numFmtId="49" fontId="62" fillId="7" borderId="0" xfId="6" applyNumberFormat="1" applyFont="1" applyFill="1" applyAlignment="1">
      <alignment vertical="top"/>
    </xf>
    <xf numFmtId="168" fontId="63" fillId="7" borderId="0" xfId="6" applyFont="1" applyFill="1"/>
    <xf numFmtId="49" fontId="64" fillId="7" borderId="0" xfId="10" applyNumberFormat="1" applyFont="1" applyFill="1" applyAlignment="1">
      <alignment horizontal="left" indent="1"/>
    </xf>
    <xf numFmtId="0" fontId="64" fillId="7" borderId="0" xfId="10" applyNumberFormat="1" applyFont="1" applyFill="1" applyAlignment="1">
      <alignment horizontal="left"/>
    </xf>
    <xf numFmtId="168" fontId="63" fillId="0" borderId="0" xfId="6" applyFont="1"/>
    <xf numFmtId="168" fontId="65" fillId="7" borderId="0" xfId="6" applyFont="1" applyFill="1"/>
    <xf numFmtId="168" fontId="63" fillId="7" borderId="0" xfId="6" applyFont="1" applyFill="1" applyAlignment="1">
      <alignment horizontal="center"/>
    </xf>
    <xf numFmtId="168" fontId="61" fillId="7" borderId="0" xfId="6" applyFont="1" applyFill="1" applyAlignment="1">
      <alignment horizontal="left"/>
    </xf>
    <xf numFmtId="0" fontId="66" fillId="7" borderId="0" xfId="6" applyNumberFormat="1" applyFont="1" applyFill="1" applyAlignment="1">
      <alignment vertical="top"/>
    </xf>
    <xf numFmtId="168" fontId="63" fillId="7" borderId="17" xfId="6" applyFont="1" applyFill="1" applyBorder="1"/>
    <xf numFmtId="0" fontId="66" fillId="7" borderId="0" xfId="6" applyNumberFormat="1" applyFont="1" applyFill="1"/>
    <xf numFmtId="49" fontId="61" fillId="7" borderId="0" xfId="6" applyNumberFormat="1" applyFont="1" applyFill="1" applyAlignment="1">
      <alignment horizontal="right" vertical="top"/>
    </xf>
    <xf numFmtId="168" fontId="66" fillId="7" borderId="0" xfId="6" applyFont="1" applyFill="1" applyAlignment="1">
      <alignment vertical="top"/>
    </xf>
    <xf numFmtId="168" fontId="63" fillId="7" borderId="0" xfId="6" applyFont="1" applyFill="1" applyAlignment="1">
      <alignment vertical="top"/>
    </xf>
    <xf numFmtId="168" fontId="63" fillId="7" borderId="18" xfId="6" applyFont="1" applyFill="1" applyBorder="1"/>
    <xf numFmtId="168" fontId="63" fillId="7" borderId="0" xfId="6" applyFont="1" applyFill="1" applyAlignment="1">
      <alignment horizontal="center" vertical="top"/>
    </xf>
    <xf numFmtId="49" fontId="67" fillId="2" borderId="0" xfId="6" applyNumberFormat="1" applyFont="1" applyFill="1" applyAlignment="1">
      <alignment horizontal="left" vertical="top" indent="1"/>
    </xf>
    <xf numFmtId="0" fontId="68" fillId="2" borderId="0" xfId="6" applyNumberFormat="1" applyFont="1" applyFill="1" applyAlignment="1">
      <alignment vertical="top"/>
    </xf>
    <xf numFmtId="168" fontId="61" fillId="7" borderId="0" xfId="6" applyFont="1" applyFill="1" applyAlignment="1">
      <alignment vertical="top"/>
    </xf>
    <xf numFmtId="168" fontId="66" fillId="7" borderId="0" xfId="6" applyFont="1" applyFill="1"/>
    <xf numFmtId="168" fontId="63" fillId="0" borderId="0" xfId="6" applyFont="1" applyAlignment="1">
      <alignment horizontal="center"/>
    </xf>
    <xf numFmtId="0" fontId="61" fillId="0" borderId="0" xfId="0" applyFont="1"/>
    <xf numFmtId="0" fontId="69" fillId="0" borderId="1" xfId="0" applyFont="1" applyBorder="1" applyAlignment="1">
      <alignment horizontal="center" wrapText="1"/>
    </xf>
    <xf numFmtId="0" fontId="61" fillId="3" borderId="2" xfId="0" applyFont="1" applyFill="1" applyBorder="1"/>
    <xf numFmtId="0" fontId="61" fillId="4" borderId="3" xfId="0" applyFont="1" applyFill="1" applyBorder="1"/>
    <xf numFmtId="0" fontId="70" fillId="0" borderId="0" xfId="0" applyFont="1"/>
    <xf numFmtId="0" fontId="71" fillId="0" borderId="0" xfId="0" applyFont="1" applyAlignment="1">
      <alignment horizontal="justify" vertical="center" wrapText="1"/>
    </xf>
    <xf numFmtId="0" fontId="71" fillId="0" borderId="0" xfId="0" applyFont="1" applyAlignment="1">
      <alignment horizontal="left" vertical="center"/>
    </xf>
    <xf numFmtId="0" fontId="72" fillId="0" borderId="0" xfId="0" applyFont="1" applyAlignment="1">
      <alignment horizontal="left" vertical="center" wrapText="1"/>
    </xf>
    <xf numFmtId="168" fontId="73" fillId="7" borderId="0" xfId="6" applyFont="1" applyFill="1"/>
    <xf numFmtId="168" fontId="74" fillId="7" borderId="0" xfId="6" applyFont="1" applyFill="1" applyAlignment="1">
      <alignment horizontal="center" vertical="center"/>
    </xf>
    <xf numFmtId="168" fontId="60" fillId="7" borderId="0" xfId="6" applyFont="1" applyFill="1" applyAlignment="1">
      <alignment vertical="top"/>
    </xf>
    <xf numFmtId="168" fontId="60" fillId="7" borderId="0" xfId="6" applyFont="1" applyFill="1"/>
    <xf numFmtId="168" fontId="75" fillId="7" borderId="0" xfId="6" applyFont="1" applyFill="1"/>
    <xf numFmtId="168" fontId="60" fillId="7" borderId="0" xfId="6" applyFont="1" applyFill="1" applyAlignment="1">
      <alignment wrapText="1"/>
    </xf>
    <xf numFmtId="168" fontId="60" fillId="7" borderId="0" xfId="6" applyFont="1" applyFill="1" applyAlignment="1">
      <alignment horizontal="right" vertical="top" wrapText="1"/>
    </xf>
    <xf numFmtId="168" fontId="60" fillId="7" borderId="0" xfId="6" applyFont="1" applyFill="1" applyAlignment="1">
      <alignment vertical="top" wrapText="1"/>
    </xf>
    <xf numFmtId="168" fontId="73" fillId="7" borderId="0" xfId="6" applyFont="1" applyFill="1" applyAlignment="1">
      <alignment wrapText="1"/>
    </xf>
    <xf numFmtId="168" fontId="74" fillId="7" borderId="0" xfId="6" applyFont="1" applyFill="1"/>
    <xf numFmtId="169" fontId="60" fillId="7" borderId="0" xfId="6" applyNumberFormat="1" applyFont="1" applyFill="1" applyAlignment="1">
      <alignment wrapText="1"/>
    </xf>
    <xf numFmtId="168" fontId="60" fillId="7" borderId="4" xfId="6" applyFont="1" applyFill="1" applyBorder="1" applyAlignment="1">
      <alignment wrapText="1"/>
    </xf>
    <xf numFmtId="168" fontId="65" fillId="7" borderId="0" xfId="6" applyFont="1" applyFill="1" applyAlignment="1">
      <alignment vertical="top" wrapText="1"/>
    </xf>
    <xf numFmtId="168" fontId="65" fillId="7" borderId="0" xfId="6" applyFont="1" applyFill="1" applyAlignment="1">
      <alignment wrapText="1"/>
    </xf>
    <xf numFmtId="168" fontId="75" fillId="7" borderId="0" xfId="6" applyFont="1" applyFill="1" applyAlignment="1">
      <alignment vertical="top"/>
    </xf>
    <xf numFmtId="168" fontId="65" fillId="7" borderId="0" xfId="6" applyFont="1" applyFill="1" applyAlignment="1">
      <alignment vertical="top"/>
    </xf>
    <xf numFmtId="168" fontId="74" fillId="7" borderId="0" xfId="6" applyFont="1" applyFill="1" applyAlignment="1">
      <alignment vertical="top"/>
    </xf>
    <xf numFmtId="0" fontId="76" fillId="2" borderId="0" xfId="6" applyNumberFormat="1" applyFont="1" applyFill="1"/>
    <xf numFmtId="168" fontId="69" fillId="7" borderId="0" xfId="10" applyFont="1" applyFill="1"/>
    <xf numFmtId="0" fontId="76" fillId="7" borderId="0" xfId="6" applyNumberFormat="1" applyFont="1" applyFill="1"/>
    <xf numFmtId="0" fontId="76" fillId="0" borderId="0" xfId="6" applyNumberFormat="1" applyFont="1"/>
    <xf numFmtId="168" fontId="70" fillId="7" borderId="0" xfId="10" applyFont="1" applyFill="1"/>
    <xf numFmtId="168" fontId="63" fillId="2" borderId="0" xfId="6" applyFont="1" applyFill="1"/>
    <xf numFmtId="0" fontId="77" fillId="2" borderId="0" xfId="6" applyNumberFormat="1" applyFont="1" applyFill="1" applyAlignment="1">
      <alignment horizontal="center" vertical="center" wrapText="1"/>
    </xf>
    <xf numFmtId="0" fontId="78" fillId="2" borderId="0" xfId="6" applyNumberFormat="1" applyFont="1" applyFill="1" applyAlignment="1">
      <alignment horizontal="right"/>
    </xf>
    <xf numFmtId="168" fontId="61" fillId="2" borderId="0" xfId="6" applyFont="1" applyFill="1"/>
    <xf numFmtId="168" fontId="61" fillId="0" borderId="0" xfId="6" applyFont="1"/>
    <xf numFmtId="168" fontId="76" fillId="2" borderId="0" xfId="6" applyFont="1" applyFill="1"/>
    <xf numFmtId="168" fontId="76" fillId="0" borderId="0" xfId="6" applyFont="1"/>
    <xf numFmtId="168" fontId="76" fillId="7" borderId="0" xfId="6" applyFont="1" applyFill="1"/>
    <xf numFmtId="170" fontId="81" fillId="2" borderId="0" xfId="6" applyNumberFormat="1" applyFont="1" applyFill="1" applyAlignment="1">
      <alignment horizontal="center"/>
    </xf>
    <xf numFmtId="168" fontId="82" fillId="7" borderId="0" xfId="6" applyFont="1" applyFill="1"/>
    <xf numFmtId="168" fontId="79" fillId="2" borderId="0" xfId="6" applyFont="1" applyFill="1"/>
    <xf numFmtId="168" fontId="83" fillId="7" borderId="0" xfId="6" applyFont="1" applyFill="1" applyAlignment="1">
      <alignment horizontal="center"/>
    </xf>
    <xf numFmtId="168" fontId="79" fillId="7" borderId="0" xfId="6" applyFont="1" applyFill="1"/>
    <xf numFmtId="168" fontId="79" fillId="0" borderId="0" xfId="6" applyFont="1"/>
    <xf numFmtId="168" fontId="84" fillId="7" borderId="0" xfId="6" applyFont="1" applyFill="1"/>
    <xf numFmtId="168" fontId="61" fillId="7" borderId="0" xfId="6" applyFont="1" applyFill="1" applyAlignment="1">
      <alignment vertical="center" wrapText="1"/>
    </xf>
    <xf numFmtId="167" fontId="82" fillId="7" borderId="0" xfId="14" applyNumberFormat="1" applyFont="1" applyFill="1" applyBorder="1" applyAlignment="1" applyProtection="1">
      <alignment horizontal="center" vertical="center"/>
    </xf>
    <xf numFmtId="168" fontId="85" fillId="7" borderId="0" xfId="6" applyFont="1" applyFill="1"/>
    <xf numFmtId="168" fontId="76" fillId="2" borderId="19" xfId="6" applyFont="1" applyFill="1" applyBorder="1" applyAlignment="1">
      <alignment horizontal="left" indent="3"/>
    </xf>
    <xf numFmtId="167" fontId="82" fillId="7" borderId="19" xfId="14" applyNumberFormat="1" applyFont="1" applyFill="1" applyBorder="1" applyAlignment="1" applyProtection="1">
      <alignment horizontal="center" vertical="center"/>
    </xf>
    <xf numFmtId="168" fontId="76" fillId="2" borderId="0" xfId="6" applyFont="1" applyFill="1" applyAlignment="1">
      <alignment vertical="center"/>
    </xf>
    <xf numFmtId="168" fontId="76" fillId="7" borderId="0" xfId="6" applyFont="1" applyFill="1" applyAlignment="1">
      <alignment vertical="center"/>
    </xf>
    <xf numFmtId="168" fontId="76" fillId="0" borderId="0" xfId="6" applyFont="1" applyAlignment="1">
      <alignment vertical="center"/>
    </xf>
    <xf numFmtId="168" fontId="82" fillId="7" borderId="0" xfId="6" applyFont="1" applyFill="1" applyAlignment="1">
      <alignment horizontal="center" vertical="center"/>
    </xf>
    <xf numFmtId="168" fontId="82" fillId="7" borderId="20" xfId="6" applyFont="1" applyFill="1" applyBorder="1" applyAlignment="1">
      <alignment horizontal="center" vertical="center"/>
    </xf>
    <xf numFmtId="168" fontId="76" fillId="2" borderId="0" xfId="6" applyFont="1" applyFill="1" applyAlignment="1">
      <alignment horizontal="left" indent="3"/>
    </xf>
    <xf numFmtId="168" fontId="61" fillId="2" borderId="0" xfId="6" applyFont="1" applyFill="1" applyAlignment="1">
      <alignment vertical="center"/>
    </xf>
    <xf numFmtId="168" fontId="61" fillId="2" borderId="0" xfId="6" applyFont="1" applyFill="1" applyAlignment="1">
      <alignment vertical="center" wrapText="1"/>
    </xf>
    <xf numFmtId="168" fontId="61" fillId="7" borderId="0" xfId="6" applyFont="1" applyFill="1" applyAlignment="1">
      <alignment vertical="center"/>
    </xf>
    <xf numFmtId="0" fontId="61" fillId="7" borderId="0" xfId="6" applyNumberFormat="1" applyFont="1" applyFill="1"/>
    <xf numFmtId="0" fontId="86" fillId="7" borderId="0" xfId="6" applyNumberFormat="1" applyFont="1" applyFill="1"/>
    <xf numFmtId="0" fontId="66" fillId="2" borderId="0" xfId="6" applyNumberFormat="1" applyFont="1" applyFill="1"/>
    <xf numFmtId="164" fontId="61" fillId="7" borderId="0" xfId="6" applyNumberFormat="1" applyFont="1" applyFill="1"/>
    <xf numFmtId="44" fontId="61" fillId="7" borderId="0" xfId="3" applyFont="1" applyFill="1" applyBorder="1" applyProtection="1"/>
    <xf numFmtId="0" fontId="89" fillId="7" borderId="0" xfId="6" applyNumberFormat="1" applyFont="1" applyFill="1"/>
    <xf numFmtId="0" fontId="78" fillId="7" borderId="0" xfId="6" applyNumberFormat="1" applyFont="1" applyFill="1"/>
    <xf numFmtId="168" fontId="90" fillId="7" borderId="0" xfId="6" applyFont="1" applyFill="1"/>
    <xf numFmtId="165" fontId="91" fillId="0" borderId="5" xfId="0" applyNumberFormat="1" applyFont="1" applyBorder="1"/>
    <xf numFmtId="165" fontId="92" fillId="2" borderId="0" xfId="6" applyNumberFormat="1" applyFont="1" applyFill="1" applyAlignment="1">
      <alignment horizontal="center"/>
    </xf>
    <xf numFmtId="165" fontId="93" fillId="2" borderId="0" xfId="6" applyNumberFormat="1" applyFont="1" applyFill="1" applyAlignment="1">
      <alignment horizontal="center"/>
    </xf>
    <xf numFmtId="37" fontId="93" fillId="2" borderId="0" xfId="6" applyNumberFormat="1" applyFont="1" applyFill="1" applyAlignment="1">
      <alignment horizontal="center"/>
    </xf>
    <xf numFmtId="37" fontId="88" fillId="2" borderId="0" xfId="6" applyNumberFormat="1" applyFont="1" applyFill="1" applyAlignment="1">
      <alignment horizontal="center" vertical="center"/>
    </xf>
    <xf numFmtId="168" fontId="61" fillId="2" borderId="0" xfId="6" applyFont="1" applyFill="1" applyAlignment="1">
      <alignment horizontal="left" indent="1"/>
    </xf>
    <xf numFmtId="168" fontId="76" fillId="7" borderId="0" xfId="6" applyFont="1" applyFill="1" applyAlignment="1">
      <alignment horizontal="left"/>
    </xf>
    <xf numFmtId="168" fontId="94" fillId="7" borderId="0" xfId="6" applyFont="1" applyFill="1"/>
    <xf numFmtId="168" fontId="95" fillId="7" borderId="0" xfId="6" applyFont="1" applyFill="1"/>
    <xf numFmtId="168" fontId="94" fillId="2" borderId="0" xfId="6" applyFont="1" applyFill="1"/>
    <xf numFmtId="168" fontId="96" fillId="2" borderId="0" xfId="6" applyFont="1" applyFill="1" applyAlignment="1">
      <alignment horizontal="right"/>
    </xf>
    <xf numFmtId="168" fontId="97" fillId="2" borderId="0" xfId="6" applyFont="1" applyFill="1"/>
    <xf numFmtId="168" fontId="95" fillId="2" borderId="0" xfId="6" applyFont="1" applyFill="1"/>
    <xf numFmtId="168" fontId="58" fillId="7" borderId="0" xfId="6" applyFont="1" applyFill="1" applyAlignment="1">
      <alignment shrinkToFit="1"/>
    </xf>
    <xf numFmtId="168" fontId="70" fillId="2" borderId="0" xfId="6" applyFont="1" applyFill="1"/>
    <xf numFmtId="0" fontId="61" fillId="7" borderId="0" xfId="8" applyFont="1" applyFill="1"/>
    <xf numFmtId="0" fontId="61" fillId="0" borderId="0" xfId="8" applyFont="1"/>
    <xf numFmtId="168" fontId="61" fillId="2" borderId="0" xfId="6" applyFont="1" applyFill="1" applyAlignment="1">
      <alignment horizontal="left"/>
    </xf>
    <xf numFmtId="168" fontId="98" fillId="2" borderId="0" xfId="6" applyFont="1" applyFill="1"/>
    <xf numFmtId="168" fontId="61" fillId="7" borderId="0" xfId="6" applyFont="1" applyFill="1" applyAlignment="1">
      <alignment shrinkToFit="1"/>
    </xf>
    <xf numFmtId="168" fontId="73" fillId="2" borderId="0" xfId="6" applyFont="1" applyFill="1" applyAlignment="1">
      <alignment vertical="center" wrapText="1" shrinkToFit="1"/>
    </xf>
    <xf numFmtId="0" fontId="61" fillId="7" borderId="0" xfId="8" applyFont="1" applyFill="1" applyAlignment="1">
      <alignment horizontal="left"/>
    </xf>
    <xf numFmtId="0" fontId="96" fillId="7" borderId="0" xfId="6" applyNumberFormat="1" applyFont="1" applyFill="1" applyAlignment="1">
      <alignment vertical="center"/>
    </xf>
    <xf numFmtId="0" fontId="76" fillId="2" borderId="3" xfId="6" applyNumberFormat="1" applyFont="1" applyFill="1" applyBorder="1" applyAlignment="1">
      <alignment vertical="center"/>
    </xf>
    <xf numFmtId="0" fontId="99" fillId="7" borderId="0" xfId="6" applyNumberFormat="1" applyFont="1" applyFill="1" applyAlignment="1">
      <alignment vertical="center"/>
    </xf>
    <xf numFmtId="0" fontId="76" fillId="7" borderId="0" xfId="6" applyNumberFormat="1" applyFont="1" applyFill="1" applyAlignment="1">
      <alignment horizontal="left" vertical="center"/>
    </xf>
    <xf numFmtId="0" fontId="76" fillId="7" borderId="0" xfId="6" applyNumberFormat="1" applyFont="1" applyFill="1" applyAlignment="1">
      <alignment vertical="center"/>
    </xf>
    <xf numFmtId="0" fontId="70" fillId="7" borderId="0" xfId="8" applyFont="1" applyFill="1"/>
    <xf numFmtId="168" fontId="58" fillId="2" borderId="0" xfId="6" applyFont="1" applyFill="1" applyAlignment="1">
      <alignment shrinkToFit="1"/>
    </xf>
    <xf numFmtId="168" fontId="61" fillId="7" borderId="0" xfId="6" applyFont="1" applyFill="1" applyAlignment="1">
      <alignment horizontal="right"/>
    </xf>
    <xf numFmtId="168" fontId="86" fillId="2" borderId="0" xfId="6" applyFont="1" applyFill="1"/>
    <xf numFmtId="168" fontId="86" fillId="7" borderId="0" xfId="6" applyFont="1" applyFill="1"/>
    <xf numFmtId="0" fontId="95" fillId="7" borderId="0" xfId="8" applyFont="1" applyFill="1"/>
    <xf numFmtId="0" fontId="61" fillId="7" borderId="0" xfId="8" applyFont="1" applyFill="1" applyAlignment="1">
      <alignment vertical="top" wrapText="1"/>
    </xf>
    <xf numFmtId="0" fontId="86" fillId="7" borderId="0" xfId="8" applyFont="1" applyFill="1"/>
    <xf numFmtId="0" fontId="95" fillId="2" borderId="0" xfId="8" applyFont="1" applyFill="1"/>
    <xf numFmtId="0" fontId="98" fillId="7" borderId="0" xfId="8" applyFont="1" applyFill="1"/>
    <xf numFmtId="168" fontId="87" fillId="7" borderId="0" xfId="6" applyFont="1" applyFill="1"/>
    <xf numFmtId="168" fontId="101" fillId="2" borderId="0" xfId="6" applyFont="1" applyFill="1"/>
    <xf numFmtId="168" fontId="102" fillId="7" borderId="0" xfId="6" applyFont="1" applyFill="1" applyAlignment="1">
      <alignment horizontal="left" vertical="top" wrapText="1"/>
    </xf>
    <xf numFmtId="168" fontId="86" fillId="0" borderId="0" xfId="6" applyFont="1"/>
    <xf numFmtId="168" fontId="103" fillId="2" borderId="0" xfId="6" applyFont="1" applyFill="1"/>
    <xf numFmtId="0" fontId="58" fillId="7" borderId="0" xfId="8" applyFont="1" applyFill="1" applyAlignment="1">
      <alignment shrinkToFit="1"/>
    </xf>
    <xf numFmtId="0" fontId="104" fillId="7" borderId="0" xfId="8" applyFont="1" applyFill="1" applyAlignment="1">
      <alignment vertical="top"/>
    </xf>
    <xf numFmtId="0" fontId="103" fillId="2" borderId="0" xfId="8" applyFont="1" applyFill="1"/>
    <xf numFmtId="0" fontId="103" fillId="7" borderId="0" xfId="8" applyFont="1" applyFill="1"/>
    <xf numFmtId="0" fontId="61" fillId="2" borderId="0" xfId="8" applyFont="1" applyFill="1" applyAlignment="1">
      <alignment horizontal="right"/>
    </xf>
    <xf numFmtId="0" fontId="105" fillId="2" borderId="0" xfId="8" applyFont="1" applyFill="1" applyAlignment="1">
      <alignment horizontal="centerContinuous"/>
    </xf>
    <xf numFmtId="0" fontId="79" fillId="7" borderId="0" xfId="8" applyFont="1" applyFill="1"/>
    <xf numFmtId="0" fontId="96" fillId="2" borderId="0" xfId="8" applyFont="1" applyFill="1" applyAlignment="1">
      <alignment vertical="top"/>
    </xf>
    <xf numFmtId="0" fontId="79" fillId="7" borderId="0" xfId="8" applyFont="1" applyFill="1" applyAlignment="1">
      <alignment horizontal="right"/>
    </xf>
    <xf numFmtId="0" fontId="79" fillId="2" borderId="0" xfId="8" applyFont="1" applyFill="1"/>
    <xf numFmtId="0" fontId="79" fillId="2" borderId="6" xfId="8" applyFont="1" applyFill="1" applyBorder="1"/>
    <xf numFmtId="0" fontId="79" fillId="2" borderId="6" xfId="8" applyFont="1" applyFill="1" applyBorder="1" applyAlignment="1">
      <alignment horizontal="centerContinuous" vertical="top"/>
    </xf>
    <xf numFmtId="0" fontId="79" fillId="2" borderId="6" xfId="8" applyFont="1" applyFill="1" applyBorder="1" applyAlignment="1">
      <alignment horizontal="centerContinuous"/>
    </xf>
    <xf numFmtId="0" fontId="79" fillId="2" borderId="0" xfId="8" applyFont="1" applyFill="1" applyAlignment="1">
      <alignment horizontal="centerContinuous"/>
    </xf>
    <xf numFmtId="168" fontId="70" fillId="2" borderId="0" xfId="10" applyFont="1" applyFill="1" applyAlignment="1">
      <alignment horizontal="center"/>
    </xf>
    <xf numFmtId="168" fontId="70" fillId="7" borderId="0" xfId="10" applyFont="1" applyFill="1" applyAlignment="1">
      <alignment horizontal="center"/>
    </xf>
    <xf numFmtId="0" fontId="76" fillId="7" borderId="0" xfId="6" applyNumberFormat="1" applyFont="1" applyFill="1" applyAlignment="1">
      <alignment horizontal="right"/>
    </xf>
    <xf numFmtId="0" fontId="86" fillId="7" borderId="0" xfId="6" applyNumberFormat="1" applyFont="1" applyFill="1" applyAlignment="1">
      <alignment wrapText="1"/>
    </xf>
    <xf numFmtId="0" fontId="58" fillId="2" borderId="0" xfId="6" applyNumberFormat="1" applyFont="1" applyFill="1"/>
    <xf numFmtId="0" fontId="76" fillId="2" borderId="0" xfId="6" applyNumberFormat="1" applyFont="1" applyFill="1" applyAlignment="1">
      <alignment horizontal="center"/>
    </xf>
    <xf numFmtId="0" fontId="59" fillId="2" borderId="6" xfId="6" applyNumberFormat="1" applyFont="1" applyFill="1" applyBorder="1"/>
    <xf numFmtId="0" fontId="76" fillId="2" borderId="6" xfId="6" applyNumberFormat="1" applyFont="1" applyFill="1" applyBorder="1"/>
    <xf numFmtId="0" fontId="106" fillId="2" borderId="6" xfId="6" applyNumberFormat="1" applyFont="1" applyFill="1" applyBorder="1" applyAlignment="1">
      <alignment horizontal="center"/>
    </xf>
    <xf numFmtId="0" fontId="61" fillId="2" borderId="0" xfId="6" applyNumberFormat="1" applyFont="1" applyFill="1" applyAlignment="1">
      <alignment horizontal="left"/>
    </xf>
    <xf numFmtId="6" fontId="76" fillId="2" borderId="0" xfId="6" applyNumberFormat="1" applyFont="1" applyFill="1"/>
    <xf numFmtId="6" fontId="61" fillId="2" borderId="0" xfId="6" applyNumberFormat="1" applyFont="1" applyFill="1" applyAlignment="1">
      <alignment horizontal="right" indent="1"/>
    </xf>
    <xf numFmtId="167" fontId="61" fillId="2" borderId="0" xfId="14" applyNumberFormat="1" applyFont="1" applyFill="1" applyBorder="1" applyAlignment="1" applyProtection="1">
      <alignment horizontal="right" indent="1"/>
    </xf>
    <xf numFmtId="6" fontId="61" fillId="2" borderId="6" xfId="6" applyNumberFormat="1" applyFont="1" applyFill="1" applyBorder="1"/>
    <xf numFmtId="6" fontId="76" fillId="2" borderId="6" xfId="6" applyNumberFormat="1" applyFont="1" applyFill="1" applyBorder="1"/>
    <xf numFmtId="6" fontId="61" fillId="2" borderId="6" xfId="6" applyNumberFormat="1" applyFont="1" applyFill="1" applyBorder="1" applyAlignment="1">
      <alignment horizontal="right" indent="1"/>
    </xf>
    <xf numFmtId="167" fontId="61" fillId="2" borderId="6" xfId="14" applyNumberFormat="1" applyFont="1" applyFill="1" applyBorder="1" applyAlignment="1" applyProtection="1">
      <alignment horizontal="right" indent="1"/>
    </xf>
    <xf numFmtId="6" fontId="66" fillId="2" borderId="0" xfId="6" applyNumberFormat="1" applyFont="1" applyFill="1"/>
    <xf numFmtId="6" fontId="66" fillId="2" borderId="0" xfId="6" applyNumberFormat="1" applyFont="1" applyFill="1" applyAlignment="1">
      <alignment horizontal="right" indent="1"/>
    </xf>
    <xf numFmtId="167" fontId="66" fillId="2" borderId="0" xfId="14" applyNumberFormat="1" applyFont="1" applyFill="1" applyBorder="1" applyAlignment="1" applyProtection="1">
      <alignment horizontal="right" indent="1"/>
    </xf>
    <xf numFmtId="10" fontId="76" fillId="2" borderId="0" xfId="6" applyNumberFormat="1" applyFont="1" applyFill="1"/>
    <xf numFmtId="6" fontId="59" fillId="2" borderId="0" xfId="6" applyNumberFormat="1" applyFont="1" applyFill="1"/>
    <xf numFmtId="0" fontId="106" fillId="2" borderId="6" xfId="6" applyNumberFormat="1" applyFont="1" applyFill="1" applyBorder="1" applyAlignment="1">
      <alignment horizontal="right" indent="1"/>
    </xf>
    <xf numFmtId="0" fontId="107" fillId="2" borderId="6" xfId="6" applyNumberFormat="1" applyFont="1" applyFill="1" applyBorder="1" applyAlignment="1">
      <alignment horizontal="right" wrapText="1"/>
    </xf>
    <xf numFmtId="6" fontId="76" fillId="2" borderId="4" xfId="6" applyNumberFormat="1" applyFont="1" applyFill="1" applyBorder="1" applyAlignment="1">
      <alignment horizontal="right" indent="1"/>
    </xf>
    <xf numFmtId="167" fontId="76" fillId="2" borderId="4" xfId="6" applyNumberFormat="1" applyFont="1" applyFill="1" applyBorder="1" applyAlignment="1">
      <alignment horizontal="right" indent="1"/>
    </xf>
    <xf numFmtId="167" fontId="108" fillId="7" borderId="4" xfId="14" applyNumberFormat="1" applyFont="1" applyFill="1" applyBorder="1" applyAlignment="1" applyProtection="1">
      <alignment horizontal="right" indent="1"/>
    </xf>
    <xf numFmtId="0" fontId="95" fillId="2" borderId="0" xfId="6" applyNumberFormat="1" applyFont="1" applyFill="1"/>
    <xf numFmtId="167" fontId="95" fillId="2" borderId="0" xfId="6" applyNumberFormat="1" applyFont="1" applyFill="1" applyAlignment="1">
      <alignment horizontal="right" indent="1"/>
    </xf>
    <xf numFmtId="167" fontId="108" fillId="7" borderId="0" xfId="14" applyNumberFormat="1" applyFont="1" applyFill="1" applyBorder="1" applyAlignment="1" applyProtection="1">
      <alignment horizontal="right" indent="1"/>
    </xf>
    <xf numFmtId="0" fontId="95" fillId="7" borderId="0" xfId="6" applyNumberFormat="1" applyFont="1" applyFill="1"/>
    <xf numFmtId="167" fontId="76" fillId="7" borderId="0" xfId="6" applyNumberFormat="1" applyFont="1" applyFill="1" applyAlignment="1">
      <alignment horizontal="right" indent="1"/>
    </xf>
    <xf numFmtId="167" fontId="108" fillId="7" borderId="6"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center"/>
    </xf>
    <xf numFmtId="10" fontId="99" fillId="7" borderId="0" xfId="6" applyNumberFormat="1" applyFont="1" applyFill="1"/>
    <xf numFmtId="6" fontId="66" fillId="7" borderId="0" xfId="6" applyNumberFormat="1" applyFont="1" applyFill="1" applyAlignment="1">
      <alignment horizontal="center"/>
    </xf>
    <xf numFmtId="167" fontId="92" fillId="7" borderId="0" xfId="6" applyNumberFormat="1" applyFont="1" applyFill="1" applyAlignment="1">
      <alignment horizontal="right" indent="1"/>
    </xf>
    <xf numFmtId="0" fontId="76" fillId="2" borderId="0" xfId="6" applyNumberFormat="1" applyFont="1" applyFill="1" applyAlignment="1">
      <alignment horizontal="right" indent="1"/>
    </xf>
    <xf numFmtId="0" fontId="99" fillId="2" borderId="0" xfId="6" applyNumberFormat="1" applyFont="1" applyFill="1"/>
    <xf numFmtId="6" fontId="66" fillId="2" borderId="7" xfId="6" applyNumberFormat="1" applyFont="1" applyFill="1" applyBorder="1" applyAlignment="1">
      <alignment vertical="center"/>
    </xf>
    <xf numFmtId="0" fontId="76" fillId="2" borderId="7" xfId="6" applyNumberFormat="1" applyFont="1" applyFill="1" applyBorder="1" applyAlignment="1">
      <alignment vertical="center"/>
    </xf>
    <xf numFmtId="6" fontId="66" fillId="2" borderId="7" xfId="6" applyNumberFormat="1" applyFont="1" applyFill="1" applyBorder="1" applyAlignment="1">
      <alignment horizontal="right" vertical="center" indent="1"/>
    </xf>
    <xf numFmtId="10" fontId="66" fillId="2" borderId="7" xfId="14" applyNumberFormat="1" applyFont="1" applyFill="1" applyBorder="1" applyAlignment="1" applyProtection="1">
      <alignment horizontal="right" vertical="center" indent="1"/>
    </xf>
    <xf numFmtId="0" fontId="76" fillId="7" borderId="0" xfId="6" applyNumberFormat="1" applyFont="1" applyFill="1" applyAlignment="1">
      <alignment horizontal="right" vertical="center"/>
    </xf>
    <xf numFmtId="0" fontId="107" fillId="2" borderId="6" xfId="6" applyNumberFormat="1" applyFont="1" applyFill="1" applyBorder="1" applyAlignment="1">
      <alignment horizontal="center" wrapText="1"/>
    </xf>
    <xf numFmtId="10" fontId="76" fillId="7" borderId="0" xfId="6" applyNumberFormat="1" applyFont="1" applyFill="1"/>
    <xf numFmtId="0" fontId="99" fillId="7" borderId="0" xfId="6" applyNumberFormat="1" applyFont="1" applyFill="1"/>
    <xf numFmtId="6" fontId="61" fillId="2" borderId="3" xfId="6" applyNumberFormat="1" applyFont="1" applyFill="1" applyBorder="1" applyAlignment="1">
      <alignment vertical="center"/>
    </xf>
    <xf numFmtId="6" fontId="76" fillId="2" borderId="3" xfId="6" applyNumberFormat="1" applyFont="1" applyFill="1" applyBorder="1" applyAlignment="1">
      <alignment horizontal="right" vertical="center" indent="1"/>
    </xf>
    <xf numFmtId="167" fontId="76" fillId="2" borderId="3" xfId="6" applyNumberFormat="1" applyFont="1" applyFill="1" applyBorder="1" applyAlignment="1">
      <alignment horizontal="right" vertical="center" indent="1"/>
    </xf>
    <xf numFmtId="10" fontId="61" fillId="2" borderId="3" xfId="14" applyNumberFormat="1" applyFont="1" applyFill="1" applyBorder="1" applyAlignment="1" applyProtection="1">
      <alignment horizontal="center" vertical="center"/>
    </xf>
    <xf numFmtId="0" fontId="76" fillId="7" borderId="6" xfId="6" applyNumberFormat="1" applyFont="1" applyFill="1" applyBorder="1"/>
    <xf numFmtId="0" fontId="68" fillId="2" borderId="0" xfId="6" applyNumberFormat="1" applyFont="1" applyFill="1"/>
    <xf numFmtId="0" fontId="76" fillId="8" borderId="0" xfId="6" applyNumberFormat="1" applyFont="1" applyFill="1"/>
    <xf numFmtId="0" fontId="76" fillId="7" borderId="0" xfId="6" applyNumberFormat="1" applyFont="1" applyFill="1" applyAlignment="1">
      <alignment horizontal="center"/>
    </xf>
    <xf numFmtId="0" fontId="66" fillId="0" borderId="0" xfId="6" applyNumberFormat="1" applyFont="1"/>
    <xf numFmtId="0" fontId="76" fillId="0" borderId="0" xfId="6" applyNumberFormat="1" applyFont="1" applyAlignment="1">
      <alignment horizontal="center"/>
    </xf>
    <xf numFmtId="0" fontId="109" fillId="2" borderId="0" xfId="10" applyNumberFormat="1" applyFont="1" applyFill="1" applyAlignment="1">
      <alignment horizontal="left" shrinkToFit="1"/>
    </xf>
    <xf numFmtId="165" fontId="79" fillId="2" borderId="0" xfId="6" applyNumberFormat="1" applyFont="1" applyFill="1" applyAlignment="1">
      <alignment horizontal="center" shrinkToFit="1"/>
    </xf>
    <xf numFmtId="165" fontId="110" fillId="2" borderId="0" xfId="6" applyNumberFormat="1" applyFont="1" applyFill="1" applyAlignment="1">
      <alignment horizontal="center" shrinkToFit="1"/>
    </xf>
    <xf numFmtId="168" fontId="111" fillId="7" borderId="0" xfId="6" applyFont="1" applyFill="1" applyAlignment="1">
      <alignment horizontal="center" shrinkToFit="1"/>
    </xf>
    <xf numFmtId="168" fontId="86" fillId="7" borderId="0" xfId="6" applyFont="1" applyFill="1" applyAlignment="1">
      <alignment vertical="center" wrapText="1"/>
    </xf>
    <xf numFmtId="168" fontId="61" fillId="2" borderId="0" xfId="6" applyFont="1" applyFill="1" applyAlignment="1">
      <alignment horizontal="center"/>
    </xf>
    <xf numFmtId="0" fontId="98" fillId="2" borderId="0" xfId="8" applyFont="1" applyFill="1"/>
    <xf numFmtId="0" fontId="61" fillId="7" borderId="0" xfId="8" applyFont="1" applyFill="1" applyAlignment="1">
      <alignment horizontal="center"/>
    </xf>
    <xf numFmtId="168" fontId="98" fillId="7" borderId="0" xfId="6" applyFont="1" applyFill="1"/>
    <xf numFmtId="168" fontId="112" fillId="7" borderId="0" xfId="6" applyFont="1" applyFill="1"/>
    <xf numFmtId="168" fontId="113" fillId="2" borderId="0" xfId="6" applyFont="1" applyFill="1"/>
    <xf numFmtId="1" fontId="113" fillId="2" borderId="0" xfId="6" applyNumberFormat="1" applyFont="1" applyFill="1" applyAlignment="1">
      <alignment horizontal="center" shrinkToFit="1"/>
    </xf>
    <xf numFmtId="168" fontId="113" fillId="7" borderId="0" xfId="6" applyFont="1" applyFill="1"/>
    <xf numFmtId="165" fontId="113" fillId="7" borderId="0" xfId="6" applyNumberFormat="1" applyFont="1" applyFill="1" applyAlignment="1">
      <alignment shrinkToFit="1"/>
    </xf>
    <xf numFmtId="168" fontId="113" fillId="7" borderId="0" xfId="6" applyFont="1" applyFill="1" applyAlignment="1">
      <alignment shrinkToFit="1"/>
    </xf>
    <xf numFmtId="168" fontId="101" fillId="7" borderId="0" xfId="6" applyFont="1" applyFill="1"/>
    <xf numFmtId="0" fontId="114" fillId="7" borderId="0" xfId="6" applyNumberFormat="1" applyFont="1" applyFill="1" applyAlignment="1">
      <alignment vertical="center"/>
    </xf>
    <xf numFmtId="168" fontId="115" fillId="7" borderId="0" xfId="6" applyFont="1" applyFill="1"/>
    <xf numFmtId="0" fontId="60" fillId="7" borderId="0" xfId="8" applyFont="1" applyFill="1"/>
    <xf numFmtId="0" fontId="116" fillId="7" borderId="0" xfId="8" applyFont="1" applyFill="1"/>
    <xf numFmtId="0" fontId="117" fillId="2" borderId="0" xfId="8" applyFont="1" applyFill="1"/>
    <xf numFmtId="168" fontId="118" fillId="2" borderId="0" xfId="6" applyFont="1" applyFill="1"/>
    <xf numFmtId="168" fontId="86" fillId="7" borderId="0" xfId="6" applyFont="1" applyFill="1" applyAlignment="1">
      <alignment vertical="top"/>
    </xf>
    <xf numFmtId="168" fontId="98" fillId="2" borderId="0" xfId="6" applyFont="1" applyFill="1" applyAlignment="1">
      <alignment vertical="top"/>
    </xf>
    <xf numFmtId="168" fontId="61" fillId="2" borderId="0" xfId="6" applyFont="1" applyFill="1" applyAlignment="1">
      <alignment vertical="top"/>
    </xf>
    <xf numFmtId="0" fontId="86" fillId="2" borderId="0" xfId="8" applyFont="1" applyFill="1" applyAlignment="1">
      <alignment horizontal="left" vertical="center" shrinkToFit="1"/>
    </xf>
    <xf numFmtId="0" fontId="119" fillId="7" borderId="0" xfId="0" applyFont="1" applyFill="1" applyAlignment="1">
      <alignment horizontal="left" wrapText="1"/>
    </xf>
    <xf numFmtId="0" fontId="97" fillId="7" borderId="0" xfId="8" applyFont="1" applyFill="1"/>
    <xf numFmtId="0" fontId="97" fillId="7" borderId="0" xfId="8" applyFont="1" applyFill="1" applyAlignment="1">
      <alignment horizontal="left"/>
    </xf>
    <xf numFmtId="0" fontId="120" fillId="9" borderId="0" xfId="10" applyNumberFormat="1" applyFont="1" applyFill="1" applyAlignment="1">
      <alignment horizontal="left"/>
    </xf>
    <xf numFmtId="168" fontId="61" fillId="2" borderId="20" xfId="6" applyFont="1" applyFill="1" applyBorder="1"/>
    <xf numFmtId="0" fontId="61" fillId="0" borderId="21" xfId="8" applyFont="1" applyBorder="1" applyAlignment="1">
      <alignment horizontal="right" shrinkToFit="1"/>
    </xf>
    <xf numFmtId="168" fontId="121" fillId="7" borderId="0" xfId="6" applyFont="1" applyFill="1"/>
    <xf numFmtId="168" fontId="121" fillId="2" borderId="0" xfId="6" applyFont="1" applyFill="1" applyAlignment="1">
      <alignment horizontal="center" shrinkToFit="1"/>
    </xf>
    <xf numFmtId="0" fontId="61" fillId="7" borderId="0" xfId="8" applyFont="1" applyFill="1" applyAlignment="1">
      <alignment horizontal="right" shrinkToFit="1"/>
    </xf>
    <xf numFmtId="0" fontId="61" fillId="2" borderId="0" xfId="8" applyFont="1" applyFill="1"/>
    <xf numFmtId="0" fontId="61" fillId="7" borderId="0" xfId="8" applyFont="1" applyFill="1" applyAlignment="1">
      <alignment wrapText="1" shrinkToFit="1"/>
    </xf>
    <xf numFmtId="0" fontId="63" fillId="2" borderId="0" xfId="8" applyFont="1" applyFill="1" applyAlignment="1">
      <alignment vertical="center" wrapText="1"/>
    </xf>
    <xf numFmtId="0" fontId="87" fillId="2" borderId="20" xfId="8" applyFont="1" applyFill="1" applyBorder="1" applyAlignment="1">
      <alignment horizontal="left" vertical="center" wrapText="1" shrinkToFit="1"/>
    </xf>
    <xf numFmtId="0" fontId="61" fillId="2" borderId="0" xfId="6" applyNumberFormat="1" applyFont="1" applyFill="1" applyAlignment="1">
      <alignment horizontal="center"/>
    </xf>
    <xf numFmtId="165" fontId="61" fillId="10" borderId="19" xfId="6" applyNumberFormat="1" applyFont="1" applyFill="1" applyBorder="1" applyAlignment="1" applyProtection="1">
      <alignment horizontal="center"/>
      <protection locked="0"/>
    </xf>
    <xf numFmtId="168" fontId="87" fillId="2" borderId="0" xfId="6" applyFont="1" applyFill="1" applyAlignment="1">
      <alignment horizontal="left"/>
    </xf>
    <xf numFmtId="165" fontId="61" fillId="10" borderId="21" xfId="6" applyNumberFormat="1" applyFont="1" applyFill="1" applyBorder="1" applyAlignment="1" applyProtection="1">
      <alignment horizontal="center"/>
      <protection locked="0"/>
    </xf>
    <xf numFmtId="165" fontId="66" fillId="2" borderId="0" xfId="6" applyNumberFormat="1" applyFont="1" applyFill="1" applyAlignment="1">
      <alignment horizontal="center"/>
    </xf>
    <xf numFmtId="165" fontId="61" fillId="10" borderId="20" xfId="6" applyNumberFormat="1" applyFont="1" applyFill="1" applyBorder="1" applyAlignment="1" applyProtection="1">
      <alignment horizontal="center"/>
      <protection locked="0"/>
    </xf>
    <xf numFmtId="0" fontId="122" fillId="9" borderId="0" xfId="10" applyNumberFormat="1" applyFont="1" applyFill="1" applyAlignment="1">
      <alignment horizontal="left"/>
    </xf>
    <xf numFmtId="0" fontId="106" fillId="7" borderId="0" xfId="6" applyNumberFormat="1" applyFont="1" applyFill="1" applyAlignment="1">
      <alignment wrapText="1"/>
    </xf>
    <xf numFmtId="0" fontId="122" fillId="7" borderId="0" xfId="10" applyNumberFormat="1" applyFont="1" applyFill="1" applyAlignment="1">
      <alignment horizontal="left"/>
    </xf>
    <xf numFmtId="0" fontId="120" fillId="7" borderId="0" xfId="10" applyNumberFormat="1" applyFont="1" applyFill="1" applyAlignment="1">
      <alignment horizontal="left"/>
    </xf>
    <xf numFmtId="0" fontId="123" fillId="7" borderId="0" xfId="10" applyNumberFormat="1" applyFont="1" applyFill="1" applyAlignment="1">
      <alignment horizontal="right"/>
    </xf>
    <xf numFmtId="165" fontId="124" fillId="9" borderId="0" xfId="6" applyNumberFormat="1" applyFont="1" applyFill="1" applyAlignment="1">
      <alignment horizontal="center"/>
    </xf>
    <xf numFmtId="5" fontId="125" fillId="9" borderId="0" xfId="6" applyNumberFormat="1" applyFont="1" applyFill="1" applyAlignment="1">
      <alignment horizontal="center"/>
    </xf>
    <xf numFmtId="168" fontId="126" fillId="9" borderId="0" xfId="6" applyFont="1" applyFill="1" applyAlignment="1">
      <alignment horizontal="left"/>
    </xf>
    <xf numFmtId="165" fontId="124" fillId="7" borderId="0" xfId="6" applyNumberFormat="1" applyFont="1" applyFill="1" applyAlignment="1">
      <alignment horizontal="center"/>
    </xf>
    <xf numFmtId="5" fontId="125" fillId="7" borderId="0" xfId="6" applyNumberFormat="1" applyFont="1" applyFill="1" applyAlignment="1">
      <alignment horizontal="center"/>
    </xf>
    <xf numFmtId="0" fontId="127" fillId="9" borderId="0" xfId="10" applyNumberFormat="1" applyFont="1" applyFill="1" applyAlignment="1">
      <alignment horizontal="left"/>
    </xf>
    <xf numFmtId="0" fontId="122" fillId="9" borderId="0" xfId="10" applyNumberFormat="1" applyFont="1" applyFill="1" applyAlignment="1">
      <alignment horizontal="left" shrinkToFit="1"/>
    </xf>
    <xf numFmtId="0" fontId="122" fillId="9" borderId="0" xfId="10" applyNumberFormat="1" applyFont="1" applyFill="1" applyAlignment="1">
      <alignment horizontal="right" indent="1" shrinkToFit="1"/>
    </xf>
    <xf numFmtId="37" fontId="125" fillId="2" borderId="0" xfId="6" applyNumberFormat="1" applyFont="1" applyFill="1" applyAlignment="1">
      <alignment horizontal="center"/>
    </xf>
    <xf numFmtId="37" fontId="128" fillId="2" borderId="0" xfId="6" applyNumberFormat="1" applyFont="1" applyFill="1" applyAlignment="1">
      <alignment horizontal="center"/>
    </xf>
    <xf numFmtId="5" fontId="129" fillId="2" borderId="0" xfId="6" applyNumberFormat="1" applyFont="1" applyFill="1" applyAlignment="1">
      <alignment horizontal="center"/>
    </xf>
    <xf numFmtId="165" fontId="129" fillId="9" borderId="0" xfId="6" applyNumberFormat="1" applyFont="1" applyFill="1" applyAlignment="1">
      <alignment horizontal="center" vertical="center"/>
    </xf>
    <xf numFmtId="5" fontId="130" fillId="2" borderId="0" xfId="6" applyNumberFormat="1" applyFont="1" applyFill="1" applyAlignment="1">
      <alignment horizontal="left" indent="1"/>
    </xf>
    <xf numFmtId="167" fontId="131" fillId="7" borderId="0" xfId="6" applyNumberFormat="1" applyFont="1" applyFill="1"/>
    <xf numFmtId="0" fontId="132" fillId="9" borderId="0" xfId="10" applyNumberFormat="1" applyFont="1" applyFill="1"/>
    <xf numFmtId="0" fontId="132" fillId="9" borderId="0" xfId="10" applyNumberFormat="1" applyFont="1" applyFill="1" applyAlignment="1">
      <alignment horizontal="center"/>
    </xf>
    <xf numFmtId="6" fontId="76" fillId="10" borderId="0" xfId="6" applyNumberFormat="1" applyFont="1" applyFill="1" applyAlignment="1" applyProtection="1">
      <alignment horizontal="right" indent="1"/>
      <protection locked="0"/>
    </xf>
    <xf numFmtId="6" fontId="121" fillId="10" borderId="19" xfId="6" applyNumberFormat="1" applyFont="1" applyFill="1" applyBorder="1" applyAlignment="1" applyProtection="1">
      <alignment horizontal="right" indent="1"/>
      <protection locked="0"/>
    </xf>
    <xf numFmtId="0" fontId="132" fillId="9" borderId="0" xfId="10" applyNumberFormat="1" applyFont="1" applyFill="1" applyAlignment="1">
      <alignment shrinkToFit="1"/>
    </xf>
    <xf numFmtId="0" fontId="122" fillId="9" borderId="0" xfId="10" applyNumberFormat="1" applyFont="1" applyFill="1"/>
    <xf numFmtId="0" fontId="127" fillId="9" borderId="0" xfId="10" applyNumberFormat="1" applyFont="1" applyFill="1"/>
    <xf numFmtId="0" fontId="127" fillId="9" borderId="0" xfId="10" applyNumberFormat="1" applyFont="1" applyFill="1" applyAlignment="1">
      <alignment horizontal="left" indent="1"/>
    </xf>
    <xf numFmtId="0" fontId="76" fillId="7" borderId="0" xfId="6" applyNumberFormat="1" applyFont="1" applyFill="1" applyAlignment="1">
      <alignment horizontal="left" indent="1"/>
    </xf>
    <xf numFmtId="164" fontId="133" fillId="7" borderId="0" xfId="6" applyNumberFormat="1" applyFont="1" applyFill="1" applyAlignment="1">
      <alignment shrinkToFit="1"/>
    </xf>
    <xf numFmtId="164" fontId="133" fillId="7" borderId="0" xfId="6" applyNumberFormat="1" applyFont="1" applyFill="1" applyAlignment="1">
      <alignment horizontal="left" indent="1"/>
    </xf>
    <xf numFmtId="164" fontId="133" fillId="7" borderId="0" xfId="6" applyNumberFormat="1" applyFont="1" applyFill="1" applyAlignment="1">
      <alignment horizontal="left" indent="1" shrinkToFit="1"/>
    </xf>
    <xf numFmtId="0" fontId="105" fillId="10" borderId="1" xfId="0" applyFont="1" applyFill="1" applyBorder="1" applyProtection="1">
      <protection locked="0"/>
    </xf>
    <xf numFmtId="165" fontId="91" fillId="10" borderId="8" xfId="0" applyNumberFormat="1" applyFont="1" applyFill="1" applyBorder="1" applyAlignment="1" applyProtection="1">
      <alignment horizontal="right"/>
      <protection locked="0"/>
    </xf>
    <xf numFmtId="0" fontId="6" fillId="7" borderId="0" xfId="4" applyNumberFormat="1" applyFill="1" applyBorder="1" applyAlignment="1" applyProtection="1"/>
    <xf numFmtId="0" fontId="76" fillId="7" borderId="0" xfId="6" applyNumberFormat="1" applyFont="1" applyFill="1" applyAlignment="1">
      <alignment horizontal="left" shrinkToFit="1"/>
    </xf>
    <xf numFmtId="167" fontId="61" fillId="7" borderId="0" xfId="14" applyNumberFormat="1" applyFont="1" applyFill="1" applyBorder="1" applyAlignment="1" applyProtection="1">
      <alignment horizontal="left" shrinkToFit="1"/>
    </xf>
    <xf numFmtId="167" fontId="61" fillId="2" borderId="0" xfId="14" applyNumberFormat="1" applyFont="1" applyFill="1" applyBorder="1" applyAlignment="1" applyProtection="1">
      <alignment horizontal="left" indent="1" shrinkToFit="1"/>
    </xf>
    <xf numFmtId="1" fontId="76" fillId="2" borderId="4" xfId="6" applyNumberFormat="1" applyFont="1" applyFill="1" applyBorder="1" applyAlignment="1">
      <alignment horizontal="left" shrinkToFit="1"/>
    </xf>
    <xf numFmtId="167" fontId="61" fillId="2" borderId="4" xfId="14" applyNumberFormat="1" applyFont="1" applyFill="1" applyBorder="1" applyAlignment="1" applyProtection="1">
      <alignment horizontal="left" indent="1" shrinkToFit="1"/>
    </xf>
    <xf numFmtId="6" fontId="64" fillId="2" borderId="4" xfId="6" applyNumberFormat="1" applyFont="1" applyFill="1" applyBorder="1" applyAlignment="1">
      <alignment horizontal="left" shrinkToFit="1"/>
    </xf>
    <xf numFmtId="0" fontId="76" fillId="7" borderId="4" xfId="6" applyNumberFormat="1" applyFont="1" applyFill="1" applyBorder="1"/>
    <xf numFmtId="165" fontId="76" fillId="2" borderId="6" xfId="6" applyNumberFormat="1" applyFont="1" applyFill="1" applyBorder="1" applyAlignment="1">
      <alignment horizontal="left" shrinkToFit="1"/>
    </xf>
    <xf numFmtId="0" fontId="76" fillId="7" borderId="6" xfId="6" applyNumberFormat="1" applyFont="1" applyFill="1" applyBorder="1" applyAlignment="1">
      <alignment horizontal="left" shrinkToFit="1"/>
    </xf>
    <xf numFmtId="6" fontId="76" fillId="7" borderId="6" xfId="6" applyNumberFormat="1" applyFont="1" applyFill="1" applyBorder="1" applyAlignment="1">
      <alignment horizontal="left" indent="1"/>
    </xf>
    <xf numFmtId="167" fontId="61" fillId="7" borderId="6" xfId="14" applyNumberFormat="1" applyFont="1" applyFill="1" applyBorder="1" applyAlignment="1" applyProtection="1">
      <alignment horizontal="left" shrinkToFit="1"/>
    </xf>
    <xf numFmtId="0" fontId="61" fillId="7" borderId="0" xfId="8" applyFont="1" applyFill="1" applyAlignment="1">
      <alignment horizontal="center" shrinkToFit="1"/>
    </xf>
    <xf numFmtId="168" fontId="61" fillId="2" borderId="20" xfId="6" applyFont="1" applyFill="1" applyBorder="1" applyAlignment="1">
      <alignment horizontal="left" indent="1"/>
    </xf>
    <xf numFmtId="168" fontId="63" fillId="7" borderId="0" xfId="6" applyFont="1" applyFill="1" applyAlignment="1">
      <alignment vertical="center"/>
    </xf>
    <xf numFmtId="0" fontId="78" fillId="2" borderId="0" xfId="6" applyNumberFormat="1" applyFont="1" applyFill="1" applyAlignment="1">
      <alignment horizontal="right" vertical="center"/>
    </xf>
    <xf numFmtId="168" fontId="63" fillId="0" borderId="0" xfId="6" applyFont="1" applyAlignment="1">
      <alignment vertical="center"/>
    </xf>
    <xf numFmtId="168" fontId="61" fillId="2" borderId="0" xfId="6" applyFont="1" applyFill="1" applyAlignment="1">
      <alignment horizontal="center" wrapText="1"/>
    </xf>
    <xf numFmtId="168" fontId="134" fillId="2" borderId="20" xfId="6" applyFont="1" applyFill="1" applyBorder="1"/>
    <xf numFmtId="168" fontId="134" fillId="2" borderId="19" xfId="6" applyFont="1" applyFill="1" applyBorder="1" applyAlignment="1">
      <alignment vertical="top"/>
    </xf>
    <xf numFmtId="165" fontId="66" fillId="7" borderId="0" xfId="6" applyNumberFormat="1" applyFont="1" applyFill="1" applyAlignment="1">
      <alignment horizontal="center" vertical="center"/>
    </xf>
    <xf numFmtId="168" fontId="105" fillId="7" borderId="0" xfId="6" applyFont="1" applyFill="1" applyAlignment="1">
      <alignment wrapText="1"/>
    </xf>
    <xf numFmtId="168" fontId="105" fillId="7" borderId="0" xfId="6" applyFont="1" applyFill="1" applyAlignment="1">
      <alignment horizontal="right" vertical="top" wrapText="1"/>
    </xf>
    <xf numFmtId="168" fontId="105" fillId="7" borderId="0" xfId="6" applyFont="1" applyFill="1" applyAlignment="1">
      <alignment vertical="top" wrapText="1"/>
    </xf>
    <xf numFmtId="168" fontId="105" fillId="7" borderId="0" xfId="6" applyFont="1" applyFill="1" applyAlignment="1">
      <alignment horizontal="left" vertical="top" wrapText="1" indent="5"/>
    </xf>
    <xf numFmtId="168" fontId="105" fillId="7" borderId="0" xfId="6" applyFont="1" applyFill="1" applyAlignment="1">
      <alignment horizontal="left" vertical="top" wrapText="1" indent="6"/>
    </xf>
    <xf numFmtId="168" fontId="73" fillId="7" borderId="0" xfId="6" applyFont="1" applyFill="1" applyAlignment="1">
      <alignment vertical="top" wrapText="1"/>
    </xf>
    <xf numFmtId="0" fontId="135" fillId="7" borderId="0" xfId="6" applyNumberFormat="1" applyFont="1" applyFill="1"/>
    <xf numFmtId="167" fontId="76" fillId="2" borderId="0" xfId="13" applyNumberFormat="1" applyFont="1" applyFill="1" applyBorder="1" applyAlignment="1" applyProtection="1">
      <alignment horizontal="left" shrinkToFit="1"/>
    </xf>
    <xf numFmtId="0" fontId="64" fillId="7" borderId="0" xfId="6" applyNumberFormat="1" applyFont="1" applyFill="1"/>
    <xf numFmtId="168" fontId="136" fillId="7" borderId="0" xfId="6" applyFont="1" applyFill="1"/>
    <xf numFmtId="168" fontId="136" fillId="7" borderId="0" xfId="6" applyFont="1" applyFill="1" applyAlignment="1">
      <alignment vertical="top"/>
    </xf>
    <xf numFmtId="0" fontId="137" fillId="2" borderId="0" xfId="6" applyNumberFormat="1" applyFont="1" applyFill="1" applyAlignment="1">
      <alignment vertical="top"/>
    </xf>
    <xf numFmtId="168" fontId="136" fillId="0" borderId="0" xfId="6" applyFont="1"/>
    <xf numFmtId="168" fontId="138" fillId="0" borderId="0" xfId="6" applyFont="1"/>
    <xf numFmtId="168" fontId="138" fillId="7" borderId="0" xfId="6" applyFont="1" applyFill="1"/>
    <xf numFmtId="49" fontId="139" fillId="7" borderId="0" xfId="6" applyNumberFormat="1" applyFont="1" applyFill="1"/>
    <xf numFmtId="168" fontId="140" fillId="7" borderId="0" xfId="6" applyFont="1" applyFill="1" applyAlignment="1">
      <alignment vertical="top"/>
    </xf>
    <xf numFmtId="168" fontId="141" fillId="7" borderId="0" xfId="6" applyFont="1" applyFill="1" applyAlignment="1">
      <alignment vertical="top"/>
    </xf>
    <xf numFmtId="168" fontId="142" fillId="7" borderId="0" xfId="6" applyFont="1" applyFill="1" applyAlignment="1">
      <alignment vertical="top"/>
    </xf>
    <xf numFmtId="0" fontId="66" fillId="7" borderId="0" xfId="6" applyNumberFormat="1" applyFont="1" applyFill="1" applyAlignment="1">
      <alignment wrapText="1"/>
    </xf>
    <xf numFmtId="0" fontId="61" fillId="10" borderId="19" xfId="8" applyFont="1" applyFill="1" applyBorder="1" applyAlignment="1" applyProtection="1">
      <alignment horizontal="center" vertical="center" shrinkToFit="1"/>
      <protection locked="0"/>
    </xf>
    <xf numFmtId="49" fontId="66" fillId="7" borderId="0" xfId="6" applyNumberFormat="1" applyFont="1" applyFill="1" applyAlignment="1">
      <alignment horizontal="right"/>
    </xf>
    <xf numFmtId="0" fontId="143" fillId="7" borderId="0" xfId="6" applyNumberFormat="1" applyFont="1" applyFill="1" applyAlignment="1">
      <alignment wrapText="1"/>
    </xf>
    <xf numFmtId="0" fontId="77" fillId="2" borderId="0" xfId="6" applyNumberFormat="1" applyFont="1" applyFill="1" applyAlignment="1">
      <alignment vertical="top"/>
    </xf>
    <xf numFmtId="168" fontId="139" fillId="2" borderId="0" xfId="6" applyFont="1" applyFill="1" applyAlignment="1">
      <alignment vertical="center" wrapText="1"/>
    </xf>
    <xf numFmtId="168" fontId="106" fillId="7" borderId="0" xfId="6" applyFont="1" applyFill="1" applyAlignment="1">
      <alignment horizontal="center" vertical="center"/>
    </xf>
    <xf numFmtId="168" fontId="82" fillId="2" borderId="0" xfId="6" applyFont="1" applyFill="1" applyAlignment="1">
      <alignment horizontal="center"/>
    </xf>
    <xf numFmtId="0" fontId="145" fillId="7" borderId="0" xfId="6" applyNumberFormat="1" applyFont="1" applyFill="1" applyAlignment="1">
      <alignment horizontal="left" vertical="center" indent="1"/>
    </xf>
    <xf numFmtId="0" fontId="146" fillId="7" borderId="0" xfId="6" applyNumberFormat="1" applyFont="1" applyFill="1"/>
    <xf numFmtId="0" fontId="147" fillId="7" borderId="0" xfId="6" applyNumberFormat="1" applyFont="1" applyFill="1" applyAlignment="1">
      <alignment vertical="center"/>
    </xf>
    <xf numFmtId="6" fontId="146" fillId="7" borderId="0" xfId="6" applyNumberFormat="1" applyFont="1" applyFill="1" applyAlignment="1">
      <alignment horizontal="right"/>
    </xf>
    <xf numFmtId="167" fontId="147" fillId="7" borderId="0" xfId="14" applyNumberFormat="1" applyFont="1" applyFill="1" applyBorder="1" applyAlignment="1" applyProtection="1">
      <alignment horizontal="right" vertical="center" indent="1"/>
    </xf>
    <xf numFmtId="0" fontId="146" fillId="7" borderId="0" xfId="6" applyNumberFormat="1" applyFont="1" applyFill="1" applyAlignment="1">
      <alignment vertical="center"/>
    </xf>
    <xf numFmtId="6" fontId="151" fillId="2" borderId="0" xfId="6" applyNumberFormat="1" applyFont="1" applyFill="1"/>
    <xf numFmtId="168" fontId="152" fillId="7" borderId="0" xfId="6" applyFont="1" applyFill="1"/>
    <xf numFmtId="167" fontId="150" fillId="7" borderId="0" xfId="14" applyNumberFormat="1" applyFont="1" applyFill="1" applyBorder="1" applyAlignment="1" applyProtection="1">
      <alignment horizontal="right" vertical="center" indent="1"/>
    </xf>
    <xf numFmtId="168" fontId="153" fillId="7" borderId="0" xfId="6" applyFont="1" applyFill="1"/>
    <xf numFmtId="0" fontId="154" fillId="0" borderId="9" xfId="0" applyFont="1" applyBorder="1"/>
    <xf numFmtId="0" fontId="154" fillId="0" borderId="10" xfId="0" applyFont="1" applyBorder="1"/>
    <xf numFmtId="0" fontId="66" fillId="7" borderId="0" xfId="0" applyFont="1" applyFill="1" applyAlignment="1">
      <alignment horizontal="center" vertical="center"/>
    </xf>
    <xf numFmtId="168" fontId="97" fillId="7" borderId="0" xfId="6" applyFont="1" applyFill="1"/>
    <xf numFmtId="168" fontId="70" fillId="7" borderId="0" xfId="6" applyFont="1" applyFill="1"/>
    <xf numFmtId="0" fontId="76" fillId="7" borderId="19" xfId="6" applyNumberFormat="1" applyFont="1" applyFill="1" applyBorder="1" applyAlignment="1">
      <alignment horizontal="left" vertical="center"/>
    </xf>
    <xf numFmtId="0" fontId="76" fillId="7" borderId="19" xfId="6" applyNumberFormat="1" applyFont="1" applyFill="1" applyBorder="1" applyAlignment="1">
      <alignment vertical="center"/>
    </xf>
    <xf numFmtId="0" fontId="87" fillId="7" borderId="0" xfId="6" applyNumberFormat="1" applyFont="1" applyFill="1" applyAlignment="1">
      <alignment vertical="center"/>
    </xf>
    <xf numFmtId="0" fontId="61" fillId="7" borderId="20" xfId="6" applyNumberFormat="1" applyFont="1" applyFill="1" applyBorder="1" applyAlignment="1">
      <alignment horizontal="left" vertical="center"/>
    </xf>
    <xf numFmtId="0" fontId="61" fillId="7" borderId="20" xfId="6" applyNumberFormat="1" applyFont="1" applyFill="1" applyBorder="1" applyAlignment="1">
      <alignment vertical="center"/>
    </xf>
    <xf numFmtId="6" fontId="61" fillId="7" borderId="20" xfId="6" applyNumberFormat="1" applyFont="1" applyFill="1" applyBorder="1" applyAlignment="1">
      <alignment horizontal="center" vertical="center"/>
    </xf>
    <xf numFmtId="6" fontId="61" fillId="7" borderId="20" xfId="6" applyNumberFormat="1" applyFont="1" applyFill="1" applyBorder="1" applyAlignment="1">
      <alignment horizontal="right" vertical="center"/>
    </xf>
    <xf numFmtId="0" fontId="61" fillId="7" borderId="0" xfId="6" applyNumberFormat="1" applyFont="1" applyFill="1" applyAlignment="1">
      <alignment vertical="center"/>
    </xf>
    <xf numFmtId="0" fontId="61" fillId="7" borderId="0" xfId="6" applyNumberFormat="1" applyFont="1" applyFill="1" applyAlignment="1">
      <alignment horizontal="left" vertical="center"/>
    </xf>
    <xf numFmtId="0" fontId="143" fillId="7" borderId="0" xfId="6" applyNumberFormat="1" applyFont="1" applyFill="1" applyAlignment="1">
      <alignment vertical="center"/>
    </xf>
    <xf numFmtId="0" fontId="66" fillId="7" borderId="0" xfId="6" applyNumberFormat="1" applyFont="1" applyFill="1" applyAlignment="1">
      <alignment horizontal="left" vertical="center"/>
    </xf>
    <xf numFmtId="0" fontId="66" fillId="7" borderId="0" xfId="6" applyNumberFormat="1" applyFont="1" applyFill="1" applyAlignment="1">
      <alignment vertical="center"/>
    </xf>
    <xf numFmtId="167" fontId="82" fillId="7" borderId="0" xfId="13" applyNumberFormat="1" applyFont="1" applyFill="1" applyBorder="1" applyAlignment="1" applyProtection="1">
      <alignment horizontal="center" vertical="center"/>
    </xf>
    <xf numFmtId="168" fontId="82" fillId="7" borderId="19" xfId="6" applyFont="1" applyFill="1" applyBorder="1" applyAlignment="1">
      <alignment horizontal="center" vertical="center"/>
    </xf>
    <xf numFmtId="168" fontId="76" fillId="2" borderId="0" xfId="6" applyFont="1" applyFill="1" applyAlignment="1">
      <alignment horizontal="center"/>
    </xf>
    <xf numFmtId="168" fontId="76" fillId="2" borderId="20" xfId="6" applyFont="1" applyFill="1" applyBorder="1" applyAlignment="1">
      <alignment horizontal="center"/>
    </xf>
    <xf numFmtId="168" fontId="76" fillId="2" borderId="20" xfId="6" applyFont="1" applyFill="1" applyBorder="1"/>
    <xf numFmtId="168" fontId="76" fillId="2" borderId="0" xfId="6" applyFont="1" applyFill="1" applyAlignment="1">
      <alignment horizontal="left"/>
    </xf>
    <xf numFmtId="165" fontId="61" fillId="7" borderId="20" xfId="6" applyNumberFormat="1" applyFont="1" applyFill="1" applyBorder="1" applyAlignment="1">
      <alignment horizontal="center"/>
    </xf>
    <xf numFmtId="167" fontId="61" fillId="7" borderId="24" xfId="6" applyNumberFormat="1" applyFont="1" applyFill="1" applyBorder="1" applyAlignment="1">
      <alignment horizontal="center" vertical="center"/>
    </xf>
    <xf numFmtId="168" fontId="61" fillId="2" borderId="19" xfId="6" applyFont="1" applyFill="1" applyBorder="1" applyAlignment="1">
      <alignment vertical="center"/>
    </xf>
    <xf numFmtId="168" fontId="61" fillId="2" borderId="25" xfId="6" applyFont="1" applyFill="1" applyBorder="1" applyAlignment="1">
      <alignment vertical="center"/>
    </xf>
    <xf numFmtId="168" fontId="61" fillId="2" borderId="23" xfId="6" applyFont="1" applyFill="1" applyBorder="1" applyAlignment="1">
      <alignment vertical="center" wrapText="1"/>
    </xf>
    <xf numFmtId="167" fontId="82" fillId="7" borderId="25" xfId="14" applyNumberFormat="1" applyFont="1" applyFill="1" applyBorder="1" applyAlignment="1" applyProtection="1">
      <alignment horizontal="center" vertical="center"/>
    </xf>
    <xf numFmtId="168" fontId="76" fillId="2" borderId="25" xfId="6" applyFont="1" applyFill="1" applyBorder="1" applyAlignment="1">
      <alignment horizontal="left" indent="3"/>
    </xf>
    <xf numFmtId="168" fontId="105" fillId="7" borderId="0" xfId="6" applyFont="1" applyFill="1" applyAlignment="1">
      <alignment horizontal="left" wrapText="1"/>
    </xf>
    <xf numFmtId="6" fontId="76" fillId="10" borderId="23" xfId="6" applyNumberFormat="1" applyFont="1" applyFill="1" applyBorder="1" applyAlignment="1" applyProtection="1">
      <alignment horizontal="right" indent="1"/>
      <protection locked="0"/>
    </xf>
    <xf numFmtId="6" fontId="76" fillId="10" borderId="25" xfId="6" applyNumberFormat="1" applyFont="1" applyFill="1" applyBorder="1" applyAlignment="1" applyProtection="1">
      <alignment horizontal="right" indent="1"/>
      <protection locked="0"/>
    </xf>
    <xf numFmtId="167" fontId="64" fillId="10" borderId="26" xfId="6" applyNumberFormat="1" applyFont="1" applyFill="1" applyBorder="1" applyAlignment="1" applyProtection="1">
      <alignment horizontal="center"/>
      <protection locked="0"/>
    </xf>
    <xf numFmtId="167" fontId="64" fillId="10" borderId="27" xfId="6" applyNumberFormat="1" applyFont="1" applyFill="1" applyBorder="1" applyAlignment="1" applyProtection="1">
      <alignment horizontal="center"/>
      <protection locked="0"/>
    </xf>
    <xf numFmtId="167" fontId="64" fillId="10" borderId="28" xfId="6" applyNumberFormat="1" applyFont="1" applyFill="1" applyBorder="1" applyAlignment="1" applyProtection="1">
      <alignment horizontal="center"/>
      <protection locked="0"/>
    </xf>
    <xf numFmtId="0" fontId="156" fillId="2" borderId="0" xfId="6" applyNumberFormat="1" applyFont="1" applyFill="1" applyAlignment="1">
      <alignment horizontal="left" vertical="center" shrinkToFit="1"/>
    </xf>
    <xf numFmtId="0" fontId="156" fillId="2" borderId="0" xfId="6" applyNumberFormat="1" applyFont="1" applyFill="1" applyAlignment="1">
      <alignment horizontal="right" vertical="center" shrinkToFit="1"/>
    </xf>
    <xf numFmtId="0" fontId="60" fillId="7" borderId="0" xfId="6" applyNumberFormat="1" applyFont="1" applyFill="1" applyAlignment="1">
      <alignment horizontal="right"/>
    </xf>
    <xf numFmtId="168" fontId="105" fillId="7" borderId="0" xfId="6" applyFont="1" applyFill="1" applyAlignment="1">
      <alignment horizontal="right" wrapText="1"/>
    </xf>
    <xf numFmtId="168" fontId="69" fillId="7" borderId="0" xfId="6" applyFont="1" applyFill="1" applyAlignment="1">
      <alignment horizontal="right" wrapText="1"/>
    </xf>
    <xf numFmtId="168" fontId="73" fillId="7" borderId="0" xfId="6" applyFont="1" applyFill="1" applyAlignment="1">
      <alignment horizontal="right" wrapText="1"/>
    </xf>
    <xf numFmtId="169" fontId="60" fillId="7" borderId="0" xfId="6" applyNumberFormat="1" applyFont="1" applyFill="1" applyAlignment="1">
      <alignment horizontal="right" wrapText="1"/>
    </xf>
    <xf numFmtId="169" fontId="105" fillId="7" borderId="0" xfId="6" applyNumberFormat="1" applyFont="1" applyFill="1" applyAlignment="1">
      <alignment horizontal="right" wrapText="1"/>
    </xf>
    <xf numFmtId="168" fontId="73" fillId="7" borderId="0" xfId="6" applyFont="1" applyFill="1" applyAlignment="1">
      <alignment horizontal="right" vertical="top" wrapText="1"/>
    </xf>
    <xf numFmtId="168" fontId="60" fillId="7" borderId="4" xfId="6" applyFont="1" applyFill="1" applyBorder="1" applyAlignment="1">
      <alignment horizontal="right" wrapText="1"/>
    </xf>
    <xf numFmtId="169" fontId="65" fillId="7" borderId="0" xfId="6" applyNumberFormat="1" applyFont="1" applyFill="1" applyAlignment="1">
      <alignment horizontal="right" wrapText="1"/>
    </xf>
    <xf numFmtId="169" fontId="65" fillId="7" borderId="0" xfId="6" applyNumberFormat="1" applyFont="1" applyFill="1" applyAlignment="1">
      <alignment horizontal="right"/>
    </xf>
    <xf numFmtId="169" fontId="75" fillId="7" borderId="0" xfId="6" applyNumberFormat="1" applyFont="1" applyFill="1" applyAlignment="1">
      <alignment horizontal="right"/>
    </xf>
    <xf numFmtId="168" fontId="65" fillId="7" borderId="0" xfId="6" applyFont="1" applyFill="1" applyAlignment="1">
      <alignment horizontal="right"/>
    </xf>
    <xf numFmtId="168" fontId="157" fillId="7" borderId="0" xfId="6" applyFont="1" applyFill="1" applyAlignment="1">
      <alignment horizontal="left"/>
    </xf>
    <xf numFmtId="168" fontId="69" fillId="7" borderId="0" xfId="6" applyFont="1" applyFill="1" applyAlignment="1">
      <alignment horizontal="right" vertical="top" wrapText="1"/>
    </xf>
    <xf numFmtId="168" fontId="105" fillId="7" borderId="0" xfId="6" applyFont="1" applyFill="1" applyAlignment="1">
      <alignment horizontal="left" vertical="top" wrapText="1"/>
    </xf>
    <xf numFmtId="168" fontId="69" fillId="7" borderId="0" xfId="6" applyFont="1" applyFill="1" applyAlignment="1">
      <alignment vertical="top" wrapText="1"/>
    </xf>
    <xf numFmtId="168" fontId="70" fillId="7" borderId="0" xfId="6" applyFont="1" applyFill="1" applyAlignment="1">
      <alignment vertical="top"/>
    </xf>
    <xf numFmtId="6" fontId="61" fillId="10" borderId="11" xfId="6" applyNumberFormat="1" applyFont="1" applyFill="1" applyBorder="1" applyAlignment="1" applyProtection="1">
      <alignment horizontal="center" vertical="center"/>
      <protection locked="0"/>
    </xf>
    <xf numFmtId="0" fontId="143" fillId="2" borderId="0" xfId="6" applyNumberFormat="1" applyFont="1" applyFill="1" applyAlignment="1">
      <alignment horizontal="left" vertical="center" indent="1"/>
    </xf>
    <xf numFmtId="0" fontId="87" fillId="2" borderId="0" xfId="6" applyNumberFormat="1" applyFont="1" applyFill="1" applyAlignment="1">
      <alignment horizontal="center" vertical="center"/>
    </xf>
    <xf numFmtId="6" fontId="87" fillId="7" borderId="29" xfId="3" applyNumberFormat="1" applyFont="1" applyFill="1" applyBorder="1" applyAlignment="1" applyProtection="1">
      <alignment horizontal="center" vertical="center"/>
    </xf>
    <xf numFmtId="0" fontId="87" fillId="7" borderId="0" xfId="6" applyNumberFormat="1" applyFont="1" applyFill="1" applyAlignment="1">
      <alignment horizontal="center" vertical="center"/>
    </xf>
    <xf numFmtId="0" fontId="61" fillId="2" borderId="0" xfId="6" applyNumberFormat="1" applyFont="1" applyFill="1" applyAlignment="1">
      <alignment horizontal="left" vertical="center" indent="1"/>
    </xf>
    <xf numFmtId="0" fontId="61" fillId="2" borderId="0" xfId="6" applyNumberFormat="1" applyFont="1" applyFill="1" applyAlignment="1">
      <alignment vertical="center"/>
    </xf>
    <xf numFmtId="0" fontId="66" fillId="2" borderId="0" xfId="6" applyNumberFormat="1" applyFont="1" applyFill="1" applyAlignment="1">
      <alignment horizontal="left" vertical="center"/>
    </xf>
    <xf numFmtId="0" fontId="66" fillId="2" borderId="0" xfId="6" applyNumberFormat="1" applyFont="1" applyFill="1" applyAlignment="1">
      <alignment horizontal="center" vertical="center"/>
    </xf>
    <xf numFmtId="0" fontId="66" fillId="2" borderId="12" xfId="6" applyNumberFormat="1" applyFont="1" applyFill="1" applyBorder="1" applyAlignment="1">
      <alignment horizontal="center" vertical="center"/>
    </xf>
    <xf numFmtId="6" fontId="66" fillId="2" borderId="0" xfId="3" applyNumberFormat="1" applyFont="1" applyFill="1" applyBorder="1" applyAlignment="1" applyProtection="1">
      <alignment horizontal="center" vertical="center"/>
    </xf>
    <xf numFmtId="0" fontId="143" fillId="7" borderId="0" xfId="6" applyNumberFormat="1" applyFont="1" applyFill="1" applyAlignment="1">
      <alignment horizontal="center" vertical="center"/>
    </xf>
    <xf numFmtId="0" fontId="66" fillId="2" borderId="0" xfId="6" applyNumberFormat="1" applyFont="1" applyFill="1" applyAlignment="1">
      <alignment vertical="center"/>
    </xf>
    <xf numFmtId="6" fontId="61" fillId="10" borderId="21" xfId="6" applyNumberFormat="1" applyFont="1" applyFill="1" applyBorder="1" applyAlignment="1" applyProtection="1">
      <alignment horizontal="center"/>
      <protection locked="0"/>
    </xf>
    <xf numFmtId="6" fontId="158" fillId="10" borderId="21" xfId="6" applyNumberFormat="1" applyFont="1" applyFill="1" applyBorder="1" applyAlignment="1" applyProtection="1">
      <alignment horizontal="center"/>
      <protection locked="0"/>
    </xf>
    <xf numFmtId="168" fontId="61" fillId="2" borderId="0" xfId="6" applyFont="1" applyFill="1" applyAlignment="1">
      <alignment horizontal="left" vertical="center" indent="2"/>
    </xf>
    <xf numFmtId="10" fontId="61" fillId="10" borderId="21" xfId="14" applyNumberFormat="1" applyFont="1" applyFill="1" applyBorder="1" applyAlignment="1" applyProtection="1">
      <alignment horizontal="center"/>
      <protection locked="0"/>
    </xf>
    <xf numFmtId="1" fontId="61" fillId="10" borderId="21" xfId="14" applyNumberFormat="1" applyFont="1" applyFill="1" applyBorder="1" applyAlignment="1" applyProtection="1">
      <alignment horizontal="center"/>
      <protection locked="0"/>
    </xf>
    <xf numFmtId="6" fontId="61" fillId="10" borderId="29" xfId="6" applyNumberFormat="1" applyFont="1" applyFill="1" applyBorder="1" applyAlignment="1" applyProtection="1">
      <alignment horizontal="center"/>
      <protection locked="0"/>
    </xf>
    <xf numFmtId="0" fontId="62" fillId="2" borderId="0" xfId="6" applyNumberFormat="1" applyFont="1" applyFill="1" applyAlignment="1">
      <alignment horizontal="center" vertical="center"/>
    </xf>
    <xf numFmtId="0" fontId="62" fillId="7" borderId="0" xfId="6" applyNumberFormat="1" applyFont="1" applyFill="1" applyAlignment="1">
      <alignment vertical="center"/>
    </xf>
    <xf numFmtId="8" fontId="104" fillId="7" borderId="0" xfId="6" applyNumberFormat="1" applyFont="1" applyFill="1" applyAlignment="1">
      <alignment horizontal="center" vertical="center"/>
    </xf>
    <xf numFmtId="8" fontId="62" fillId="7" borderId="0" xfId="6" applyNumberFormat="1" applyFont="1" applyFill="1" applyAlignment="1">
      <alignment vertical="center"/>
    </xf>
    <xf numFmtId="0" fontId="62" fillId="2" borderId="0" xfId="6" applyNumberFormat="1" applyFont="1" applyFill="1" applyAlignment="1">
      <alignment vertical="center"/>
    </xf>
    <xf numFmtId="168" fontId="95" fillId="7" borderId="0" xfId="6" applyFont="1" applyFill="1" applyAlignment="1">
      <alignment horizontal="right"/>
    </xf>
    <xf numFmtId="168" fontId="82" fillId="2" borderId="0" xfId="6" applyFont="1" applyFill="1" applyAlignment="1">
      <alignment horizontal="center" shrinkToFit="1"/>
    </xf>
    <xf numFmtId="165" fontId="82" fillId="2" borderId="0" xfId="6" applyNumberFormat="1" applyFont="1" applyFill="1" applyAlignment="1">
      <alignment horizontal="center" shrinkToFit="1"/>
    </xf>
    <xf numFmtId="165" fontId="82" fillId="2" borderId="0" xfId="6" applyNumberFormat="1" applyFont="1" applyFill="1" applyAlignment="1">
      <alignment horizontal="center" vertical="center" shrinkToFit="1"/>
    </xf>
    <xf numFmtId="167" fontId="82" fillId="2" borderId="0" xfId="13" applyNumberFormat="1" applyFont="1" applyFill="1" applyAlignment="1" applyProtection="1">
      <alignment horizontal="center" vertical="center" shrinkToFit="1"/>
    </xf>
    <xf numFmtId="167" fontId="82" fillId="7" borderId="19" xfId="13" applyNumberFormat="1" applyFont="1" applyFill="1" applyBorder="1" applyAlignment="1" applyProtection="1">
      <alignment horizontal="center" vertical="center" shrinkToFit="1"/>
    </xf>
    <xf numFmtId="168" fontId="76" fillId="7" borderId="20" xfId="6" applyFont="1" applyFill="1" applyBorder="1" applyAlignment="1">
      <alignment horizontal="left"/>
    </xf>
    <xf numFmtId="168" fontId="159" fillId="2" borderId="0" xfId="6" applyFont="1" applyFill="1"/>
    <xf numFmtId="165" fontId="96" fillId="7" borderId="18" xfId="6" applyNumberFormat="1" applyFont="1" applyFill="1" applyBorder="1" applyAlignment="1">
      <alignment vertical="center" wrapText="1"/>
    </xf>
    <xf numFmtId="0" fontId="160" fillId="7" borderId="0" xfId="6" applyNumberFormat="1" applyFont="1" applyFill="1"/>
    <xf numFmtId="0" fontId="96" fillId="7" borderId="18" xfId="6" applyNumberFormat="1" applyFont="1" applyFill="1" applyBorder="1" applyAlignment="1">
      <alignment vertical="center" wrapText="1"/>
    </xf>
    <xf numFmtId="0" fontId="96" fillId="7" borderId="32" xfId="6" applyNumberFormat="1" applyFont="1" applyFill="1" applyBorder="1" applyAlignment="1">
      <alignment vertical="center" wrapText="1"/>
    </xf>
    <xf numFmtId="0" fontId="160" fillId="7" borderId="33" xfId="6" applyNumberFormat="1" applyFont="1" applyFill="1" applyBorder="1" applyAlignment="1">
      <alignment vertical="center" wrapText="1"/>
    </xf>
    <xf numFmtId="0" fontId="160" fillId="7" borderId="0" xfId="6" applyNumberFormat="1" applyFont="1" applyFill="1" applyAlignment="1">
      <alignment vertical="center"/>
    </xf>
    <xf numFmtId="0" fontId="96" fillId="7" borderId="0" xfId="6" applyNumberFormat="1" applyFont="1" applyFill="1" applyAlignment="1">
      <alignment vertical="center" wrapText="1"/>
    </xf>
    <xf numFmtId="168" fontId="96" fillId="7" borderId="0" xfId="6" applyFont="1" applyFill="1" applyAlignment="1">
      <alignment vertical="center"/>
    </xf>
    <xf numFmtId="0" fontId="96" fillId="2" borderId="33" xfId="6" applyNumberFormat="1" applyFont="1" applyFill="1" applyBorder="1" applyAlignment="1">
      <alignment vertical="center" wrapText="1"/>
    </xf>
    <xf numFmtId="168" fontId="96" fillId="7" borderId="18" xfId="6" applyFont="1" applyFill="1" applyBorder="1" applyAlignment="1">
      <alignment vertical="center"/>
    </xf>
    <xf numFmtId="0" fontId="160" fillId="2" borderId="18" xfId="6" applyNumberFormat="1" applyFont="1" applyFill="1" applyBorder="1" applyAlignment="1">
      <alignment vertical="center" wrapText="1"/>
    </xf>
    <xf numFmtId="167" fontId="96" fillId="7" borderId="18" xfId="13" applyNumberFormat="1" applyFont="1" applyFill="1" applyBorder="1" applyAlignment="1" applyProtection="1">
      <alignment vertical="center" wrapText="1"/>
    </xf>
    <xf numFmtId="0" fontId="66" fillId="7" borderId="0" xfId="6" applyNumberFormat="1" applyFont="1" applyFill="1" applyAlignment="1">
      <alignment vertical="center" wrapText="1"/>
    </xf>
    <xf numFmtId="168" fontId="63" fillId="7" borderId="18" xfId="6" applyFont="1" applyFill="1" applyBorder="1" applyAlignment="1">
      <alignment vertical="center"/>
    </xf>
    <xf numFmtId="0" fontId="66" fillId="7" borderId="0" xfId="6" applyNumberFormat="1" applyFont="1" applyFill="1" applyAlignment="1">
      <alignment horizontal="center" vertical="center" wrapText="1"/>
    </xf>
    <xf numFmtId="0" fontId="66" fillId="7" borderId="17" xfId="6" applyNumberFormat="1" applyFont="1" applyFill="1" applyBorder="1" applyAlignment="1">
      <alignment vertical="center"/>
    </xf>
    <xf numFmtId="49" fontId="61" fillId="7" borderId="0" xfId="6" applyNumberFormat="1" applyFont="1" applyFill="1" applyAlignment="1">
      <alignment horizontal="right"/>
    </xf>
    <xf numFmtId="0" fontId="61" fillId="11" borderId="34" xfId="6" applyNumberFormat="1" applyFont="1" applyFill="1" applyBorder="1" applyAlignment="1" applyProtection="1">
      <alignment horizontal="center" vertical="center" wrapText="1"/>
      <protection locked="0"/>
    </xf>
    <xf numFmtId="6" fontId="79" fillId="11" borderId="35" xfId="6" applyNumberFormat="1" applyFont="1" applyFill="1" applyBorder="1" applyAlignment="1" applyProtection="1">
      <alignment vertical="top"/>
      <protection locked="0"/>
    </xf>
    <xf numFmtId="0" fontId="78" fillId="11" borderId="0" xfId="6" applyNumberFormat="1" applyFont="1" applyFill="1" applyAlignment="1">
      <alignment horizontal="center" vertical="center" shrinkToFit="1"/>
    </xf>
    <xf numFmtId="167" fontId="61" fillId="11" borderId="0" xfId="14" applyNumberFormat="1" applyFont="1" applyFill="1" applyBorder="1" applyAlignment="1" applyProtection="1">
      <alignment horizontal="center"/>
    </xf>
    <xf numFmtId="167" fontId="61" fillId="11" borderId="23" xfId="6" applyNumberFormat="1" applyFont="1" applyFill="1" applyBorder="1" applyAlignment="1">
      <alignment horizontal="center"/>
    </xf>
    <xf numFmtId="167" fontId="61" fillId="11" borderId="0" xfId="6" applyNumberFormat="1" applyFont="1" applyFill="1" applyAlignment="1">
      <alignment horizontal="center"/>
    </xf>
    <xf numFmtId="165" fontId="61" fillId="11" borderId="23" xfId="6" applyNumberFormat="1" applyFont="1" applyFill="1" applyBorder="1" applyAlignment="1">
      <alignment horizontal="center" vertical="center"/>
    </xf>
    <xf numFmtId="165" fontId="61" fillId="11" borderId="0" xfId="6" applyNumberFormat="1" applyFont="1" applyFill="1" applyAlignment="1">
      <alignment horizontal="center" vertical="center" shrinkToFit="1"/>
    </xf>
    <xf numFmtId="167" fontId="61" fillId="11" borderId="0" xfId="6" applyNumberFormat="1" applyFont="1" applyFill="1" applyAlignment="1">
      <alignment horizontal="center" vertical="center"/>
    </xf>
    <xf numFmtId="167" fontId="61" fillId="11" borderId="23" xfId="6" applyNumberFormat="1" applyFont="1" applyFill="1" applyBorder="1" applyAlignment="1">
      <alignment horizontal="center" vertical="center"/>
    </xf>
    <xf numFmtId="167" fontId="61" fillId="11" borderId="24" xfId="6" applyNumberFormat="1" applyFont="1" applyFill="1" applyBorder="1" applyAlignment="1">
      <alignment horizontal="center" vertical="center"/>
    </xf>
    <xf numFmtId="0" fontId="61" fillId="7" borderId="34" xfId="6" applyNumberFormat="1" applyFont="1" applyFill="1" applyBorder="1" applyAlignment="1">
      <alignment horizontal="center" vertical="center" wrapText="1"/>
    </xf>
    <xf numFmtId="167" fontId="61" fillId="11" borderId="19" xfId="14" applyNumberFormat="1" applyFont="1" applyFill="1" applyBorder="1" applyAlignment="1" applyProtection="1">
      <alignment horizontal="center" vertical="center"/>
    </xf>
    <xf numFmtId="165" fontId="61" fillId="10" borderId="36" xfId="0" applyNumberFormat="1" applyFont="1" applyFill="1" applyBorder="1" applyAlignment="1" applyProtection="1">
      <alignment horizontal="right" vertical="center"/>
      <protection locked="0"/>
    </xf>
    <xf numFmtId="165" fontId="61" fillId="10" borderId="37" xfId="0" applyNumberFormat="1" applyFont="1" applyFill="1" applyBorder="1" applyAlignment="1" applyProtection="1">
      <alignment horizontal="right" vertical="center"/>
      <protection locked="0"/>
    </xf>
    <xf numFmtId="168" fontId="69" fillId="7" borderId="0" xfId="6" applyFont="1" applyFill="1" applyAlignment="1">
      <alignment wrapText="1"/>
    </xf>
    <xf numFmtId="0" fontId="61" fillId="7" borderId="0" xfId="0" applyFont="1" applyFill="1"/>
    <xf numFmtId="49" fontId="66" fillId="7" borderId="0" xfId="6" applyNumberFormat="1" applyFont="1" applyFill="1" applyAlignment="1">
      <alignment horizontal="right" vertical="center"/>
    </xf>
    <xf numFmtId="49" fontId="61" fillId="7" borderId="0" xfId="6" applyNumberFormat="1" applyFont="1" applyFill="1" applyAlignment="1">
      <alignment horizontal="right" vertical="center"/>
    </xf>
    <xf numFmtId="0" fontId="96" fillId="7" borderId="17" xfId="6" applyNumberFormat="1" applyFont="1" applyFill="1" applyBorder="1" applyAlignment="1">
      <alignment vertical="center" wrapText="1"/>
    </xf>
    <xf numFmtId="0" fontId="66" fillId="7" borderId="33" xfId="6" applyNumberFormat="1" applyFont="1" applyFill="1" applyBorder="1" applyAlignment="1">
      <alignment horizontal="center" vertical="center" wrapText="1"/>
    </xf>
    <xf numFmtId="6" fontId="61" fillId="10" borderId="38" xfId="6" applyNumberFormat="1" applyFont="1" applyFill="1" applyBorder="1" applyAlignment="1" applyProtection="1">
      <alignment horizontal="center"/>
      <protection locked="0"/>
    </xf>
    <xf numFmtId="6" fontId="66" fillId="7" borderId="20" xfId="6" applyNumberFormat="1" applyFont="1" applyFill="1" applyBorder="1" applyAlignment="1">
      <alignment horizontal="center"/>
    </xf>
    <xf numFmtId="0" fontId="61" fillId="0" borderId="6" xfId="0" applyFont="1" applyBorder="1"/>
    <xf numFmtId="168" fontId="100" fillId="7" borderId="0" xfId="6" applyFont="1" applyFill="1"/>
    <xf numFmtId="49" fontId="61" fillId="7" borderId="20" xfId="0" applyNumberFormat="1" applyFont="1" applyFill="1" applyBorder="1" applyAlignment="1">
      <alignment horizontal="right" vertical="top"/>
    </xf>
    <xf numFmtId="49" fontId="61" fillId="7" borderId="0" xfId="0" applyNumberFormat="1" applyFont="1" applyFill="1" applyAlignment="1">
      <alignment horizontal="right" vertical="top"/>
    </xf>
    <xf numFmtId="49" fontId="61" fillId="7" borderId="19" xfId="0" applyNumberFormat="1" applyFont="1" applyFill="1" applyBorder="1" applyAlignment="1">
      <alignment horizontal="right" vertical="top"/>
    </xf>
    <xf numFmtId="0" fontId="61" fillId="7" borderId="39" xfId="0" applyFont="1" applyFill="1" applyBorder="1" applyAlignment="1">
      <alignment vertical="top"/>
    </xf>
    <xf numFmtId="49" fontId="61" fillId="7" borderId="23" xfId="0" applyNumberFormat="1" applyFont="1" applyFill="1" applyBorder="1" applyAlignment="1">
      <alignment horizontal="right" vertical="top"/>
    </xf>
    <xf numFmtId="0" fontId="61" fillId="7" borderId="23" xfId="0" applyFont="1" applyFill="1" applyBorder="1" applyAlignment="1">
      <alignment vertical="top"/>
    </xf>
    <xf numFmtId="0" fontId="61" fillId="7" borderId="0" xfId="0" applyFont="1" applyFill="1" applyAlignment="1">
      <alignment horizontal="left" vertical="top"/>
    </xf>
    <xf numFmtId="0" fontId="61" fillId="7" borderId="0" xfId="0" applyFont="1" applyFill="1" applyAlignment="1">
      <alignment vertical="top"/>
    </xf>
    <xf numFmtId="49" fontId="61" fillId="7" borderId="25" xfId="0" applyNumberFormat="1" applyFont="1" applyFill="1" applyBorder="1" applyAlignment="1">
      <alignment horizontal="right" vertical="top"/>
    </xf>
    <xf numFmtId="0" fontId="164" fillId="7" borderId="0" xfId="8" applyFont="1" applyFill="1" applyAlignment="1">
      <alignment shrinkToFit="1"/>
    </xf>
    <xf numFmtId="168" fontId="165" fillId="7" borderId="0" xfId="6" applyFont="1" applyFill="1" applyAlignment="1">
      <alignment vertical="center" wrapText="1"/>
    </xf>
    <xf numFmtId="0" fontId="166" fillId="7" borderId="0" xfId="0" applyFont="1" applyFill="1" applyAlignment="1">
      <alignment vertical="top" wrapText="1"/>
    </xf>
    <xf numFmtId="168" fontId="67" fillId="7" borderId="0" xfId="10" applyFont="1" applyFill="1" applyAlignment="1">
      <alignment wrapText="1"/>
    </xf>
    <xf numFmtId="168" fontId="97" fillId="7" borderId="0" xfId="10" applyFont="1" applyFill="1" applyAlignment="1">
      <alignment wrapText="1"/>
    </xf>
    <xf numFmtId="0" fontId="87" fillId="11" borderId="0" xfId="6" applyNumberFormat="1" applyFont="1" applyFill="1" applyAlignment="1" applyProtection="1">
      <alignment horizontal="center" vertical="center"/>
      <protection locked="0"/>
    </xf>
    <xf numFmtId="14" fontId="87" fillId="11" borderId="21" xfId="6" applyNumberFormat="1" applyFont="1" applyFill="1" applyBorder="1" applyAlignment="1" applyProtection="1">
      <alignment horizontal="center" vertical="center"/>
      <protection locked="0"/>
    </xf>
    <xf numFmtId="0" fontId="167" fillId="7" borderId="0" xfId="0" applyFont="1" applyFill="1" applyAlignment="1">
      <alignment horizontal="center" vertical="center" wrapText="1"/>
    </xf>
    <xf numFmtId="0" fontId="168" fillId="7" borderId="0" xfId="10" applyNumberFormat="1" applyFont="1" applyFill="1"/>
    <xf numFmtId="0" fontId="169" fillId="7" borderId="0" xfId="0" applyFont="1" applyFill="1" applyAlignment="1">
      <alignment vertical="top" wrapText="1"/>
    </xf>
    <xf numFmtId="0" fontId="170" fillId="7" borderId="0" xfId="10" applyNumberFormat="1" applyFont="1" applyFill="1" applyAlignment="1">
      <alignment horizontal="right"/>
    </xf>
    <xf numFmtId="0" fontId="168" fillId="7" borderId="0" xfId="10" applyNumberFormat="1" applyFont="1" applyFill="1" applyAlignment="1">
      <alignment horizontal="left"/>
    </xf>
    <xf numFmtId="0" fontId="168" fillId="7" borderId="0" xfId="0" applyFont="1" applyFill="1"/>
    <xf numFmtId="165" fontId="168" fillId="7" borderId="0" xfId="6" applyNumberFormat="1" applyFont="1" applyFill="1" applyAlignment="1">
      <alignment horizontal="left" vertical="center"/>
    </xf>
    <xf numFmtId="0" fontId="170" fillId="7" borderId="0" xfId="0" applyFont="1" applyFill="1"/>
    <xf numFmtId="0" fontId="168" fillId="7" borderId="0" xfId="0" applyFont="1" applyFill="1" applyAlignment="1">
      <alignment horizontal="left" indent="1"/>
    </xf>
    <xf numFmtId="0" fontId="168" fillId="7" borderId="0" xfId="0" applyFont="1" applyFill="1" applyAlignment="1">
      <alignment horizontal="left"/>
    </xf>
    <xf numFmtId="0" fontId="171" fillId="7" borderId="0" xfId="0" applyFont="1" applyFill="1"/>
    <xf numFmtId="165" fontId="168" fillId="7" borderId="0" xfId="0" applyNumberFormat="1" applyFont="1" applyFill="1"/>
    <xf numFmtId="0" fontId="170" fillId="7" borderId="0" xfId="0" applyFont="1" applyFill="1" applyAlignment="1">
      <alignment vertical="center"/>
    </xf>
    <xf numFmtId="0" fontId="168" fillId="7" borderId="40" xfId="10" applyNumberFormat="1" applyFont="1" applyFill="1" applyBorder="1"/>
    <xf numFmtId="0" fontId="169" fillId="7" borderId="0" xfId="10" applyNumberFormat="1" applyFont="1" applyFill="1"/>
    <xf numFmtId="14" fontId="169" fillId="7" borderId="0" xfId="6" applyNumberFormat="1" applyFont="1" applyFill="1" applyAlignment="1">
      <alignment horizontal="left"/>
    </xf>
    <xf numFmtId="0" fontId="169" fillId="7" borderId="0" xfId="6" applyNumberFormat="1" applyFont="1" applyFill="1" applyAlignment="1">
      <alignment horizontal="left" indent="3"/>
    </xf>
    <xf numFmtId="0" fontId="169" fillId="7" borderId="0" xfId="0" applyFont="1" applyFill="1" applyAlignment="1">
      <alignment horizontal="center" vertical="center" wrapText="1"/>
    </xf>
    <xf numFmtId="168" fontId="169" fillId="7" borderId="0" xfId="6" applyFont="1" applyFill="1" applyAlignment="1">
      <alignment horizontal="right"/>
    </xf>
    <xf numFmtId="0" fontId="167" fillId="7" borderId="0" xfId="0" applyFont="1" applyFill="1" applyAlignment="1">
      <alignment horizontal="center" wrapText="1"/>
    </xf>
    <xf numFmtId="0" fontId="169" fillId="7" borderId="0" xfId="0" applyFont="1" applyFill="1" applyAlignment="1">
      <alignment wrapText="1"/>
    </xf>
    <xf numFmtId="14" fontId="172" fillId="7" borderId="0" xfId="0" applyNumberFormat="1" applyFont="1" applyFill="1" applyAlignment="1">
      <alignment horizontal="center" vertical="center" shrinkToFit="1"/>
    </xf>
    <xf numFmtId="0" fontId="169" fillId="7" borderId="0" xfId="10" applyNumberFormat="1" applyFont="1" applyFill="1" applyAlignment="1">
      <alignment horizontal="left" indent="3"/>
    </xf>
    <xf numFmtId="0" fontId="170" fillId="7" borderId="40" xfId="10" applyNumberFormat="1" applyFont="1" applyFill="1" applyBorder="1"/>
    <xf numFmtId="0" fontId="170" fillId="7" borderId="0" xfId="10" applyNumberFormat="1" applyFont="1" applyFill="1" applyAlignment="1">
      <alignment horizontal="left"/>
    </xf>
    <xf numFmtId="168" fontId="167" fillId="7" borderId="0" xfId="6" applyFont="1" applyFill="1" applyAlignment="1">
      <alignment horizontal="right"/>
    </xf>
    <xf numFmtId="14" fontId="167" fillId="7" borderId="0" xfId="6" applyNumberFormat="1" applyFont="1" applyFill="1" applyAlignment="1">
      <alignment horizontal="center" vertical="center" shrinkToFit="1"/>
    </xf>
    <xf numFmtId="14" fontId="167" fillId="7" borderId="41" xfId="6" applyNumberFormat="1" applyFont="1" applyFill="1" applyBorder="1" applyAlignment="1">
      <alignment horizontal="center" vertical="center" shrinkToFit="1"/>
    </xf>
    <xf numFmtId="0" fontId="167" fillId="7" borderId="0" xfId="10" applyNumberFormat="1" applyFont="1" applyFill="1" applyAlignment="1">
      <alignment horizontal="left" indent="13"/>
    </xf>
    <xf numFmtId="0" fontId="87" fillId="7" borderId="0" xfId="6" applyNumberFormat="1" applyFont="1" applyFill="1" applyAlignment="1">
      <alignment horizontal="left" indent="3"/>
    </xf>
    <xf numFmtId="0" fontId="64" fillId="7" borderId="0" xfId="6" applyNumberFormat="1" applyFont="1" applyFill="1" applyAlignment="1">
      <alignment horizontal="left"/>
    </xf>
    <xf numFmtId="0" fontId="61" fillId="7" borderId="0" xfId="6" applyNumberFormat="1" applyFont="1" applyFill="1" applyAlignment="1">
      <alignment vertical="center" wrapText="1"/>
    </xf>
    <xf numFmtId="168" fontId="157" fillId="7" borderId="0" xfId="6" applyFont="1" applyFill="1" applyAlignment="1">
      <alignment horizontal="left" wrapText="1"/>
    </xf>
    <xf numFmtId="168" fontId="83" fillId="2" borderId="0" xfId="6" applyFont="1" applyFill="1" applyAlignment="1">
      <alignment horizontal="center"/>
    </xf>
    <xf numFmtId="168" fontId="76" fillId="2" borderId="19" xfId="6" applyFont="1" applyFill="1" applyBorder="1" applyAlignment="1">
      <alignment horizontal="center" vertical="center"/>
    </xf>
    <xf numFmtId="165" fontId="61" fillId="7" borderId="0" xfId="6" applyNumberFormat="1" applyFont="1" applyFill="1" applyAlignment="1">
      <alignment horizontal="center"/>
    </xf>
    <xf numFmtId="168" fontId="61" fillId="10" borderId="20" xfId="6" applyFont="1" applyFill="1" applyBorder="1" applyAlignment="1" applyProtection="1">
      <alignment horizontal="center"/>
      <protection locked="0"/>
    </xf>
    <xf numFmtId="168" fontId="76" fillId="7" borderId="0" xfId="6" applyFont="1" applyFill="1" applyAlignment="1">
      <alignment horizontal="left" indent="3"/>
    </xf>
    <xf numFmtId="0" fontId="120" fillId="9" borderId="0" xfId="10" applyNumberFormat="1" applyFont="1" applyFill="1" applyAlignment="1">
      <alignment horizontal="left" shrinkToFit="1"/>
    </xf>
    <xf numFmtId="3" fontId="76" fillId="2" borderId="0" xfId="12" applyFont="1" applyFill="1" applyAlignment="1">
      <alignment horizontal="left" vertical="center" indent="1"/>
    </xf>
    <xf numFmtId="168" fontId="76" fillId="7" borderId="0" xfId="6" applyFont="1" applyFill="1" applyAlignment="1">
      <alignment horizontal="left" indent="1"/>
    </xf>
    <xf numFmtId="6" fontId="146" fillId="7" borderId="0" xfId="6" applyNumberFormat="1" applyFont="1" applyFill="1" applyAlignment="1">
      <alignment horizontal="right" vertical="center"/>
    </xf>
    <xf numFmtId="0" fontId="106" fillId="2" borderId="6" xfId="6" applyNumberFormat="1" applyFont="1" applyFill="1" applyBorder="1" applyAlignment="1">
      <alignment horizontal="center" wrapText="1"/>
    </xf>
    <xf numFmtId="0" fontId="61" fillId="2" borderId="4" xfId="6" applyNumberFormat="1" applyFont="1" applyFill="1" applyBorder="1" applyAlignment="1">
      <alignment horizontal="left" shrinkToFit="1"/>
    </xf>
    <xf numFmtId="0" fontId="61" fillId="2" borderId="0" xfId="6" applyNumberFormat="1" applyFont="1" applyFill="1" applyAlignment="1">
      <alignment horizontal="left" shrinkToFit="1"/>
    </xf>
    <xf numFmtId="0" fontId="61" fillId="2" borderId="6" xfId="6" applyNumberFormat="1" applyFont="1" applyFill="1" applyBorder="1" applyAlignment="1">
      <alignment horizontal="left" shrinkToFit="1"/>
    </xf>
    <xf numFmtId="0" fontId="127" fillId="9" borderId="0" xfId="10" applyNumberFormat="1" applyFont="1" applyFill="1" applyAlignment="1">
      <alignment horizontal="right"/>
    </xf>
    <xf numFmtId="165" fontId="91" fillId="10" borderId="5" xfId="0" applyNumberFormat="1" applyFont="1" applyFill="1" applyBorder="1" applyAlignment="1" applyProtection="1">
      <alignment horizontal="right"/>
      <protection locked="0"/>
    </xf>
    <xf numFmtId="0" fontId="132" fillId="9" borderId="0" xfId="10" applyNumberFormat="1" applyFont="1" applyFill="1" applyAlignment="1">
      <alignment horizontal="left"/>
    </xf>
    <xf numFmtId="0" fontId="61" fillId="0" borderId="0" xfId="0" applyFont="1" applyAlignment="1">
      <alignment wrapText="1"/>
    </xf>
    <xf numFmtId="0" fontId="127" fillId="9" borderId="0" xfId="10" applyNumberFormat="1" applyFont="1" applyFill="1" applyAlignment="1">
      <alignment horizontal="left" indent="2"/>
    </xf>
    <xf numFmtId="0" fontId="174" fillId="0" borderId="0" xfId="0" applyFont="1"/>
    <xf numFmtId="0" fontId="61" fillId="0" borderId="6" xfId="0" applyFont="1" applyBorder="1" applyAlignment="1">
      <alignment vertical="top"/>
    </xf>
    <xf numFmtId="0" fontId="61" fillId="0" borderId="3" xfId="0" applyFont="1" applyBorder="1" applyAlignment="1">
      <alignment vertical="top"/>
    </xf>
    <xf numFmtId="0" fontId="66" fillId="0" borderId="0" xfId="0" applyFont="1" applyAlignment="1">
      <alignment wrapText="1"/>
    </xf>
    <xf numFmtId="0" fontId="61" fillId="0" borderId="6" xfId="0" applyFont="1" applyBorder="1" applyAlignment="1">
      <alignment wrapText="1"/>
    </xf>
    <xf numFmtId="0" fontId="143" fillId="7" borderId="0" xfId="6" applyNumberFormat="1" applyFont="1" applyFill="1" applyAlignment="1">
      <alignment horizontal="left" indent="3"/>
    </xf>
    <xf numFmtId="0" fontId="78" fillId="7" borderId="0" xfId="6" applyNumberFormat="1" applyFont="1" applyFill="1" applyAlignment="1">
      <alignment vertical="center" shrinkToFit="1"/>
    </xf>
    <xf numFmtId="0" fontId="78" fillId="2" borderId="0" xfId="6" applyNumberFormat="1" applyFont="1" applyFill="1" applyAlignment="1">
      <alignment vertical="center"/>
    </xf>
    <xf numFmtId="0" fontId="175" fillId="7" borderId="0" xfId="8" applyFont="1" applyFill="1" applyAlignment="1">
      <alignment vertical="center"/>
    </xf>
    <xf numFmtId="0" fontId="61" fillId="7" borderId="0" xfId="8" applyFont="1" applyFill="1" applyAlignment="1">
      <alignment vertical="center"/>
    </xf>
    <xf numFmtId="0" fontId="79" fillId="7" borderId="0" xfId="8" applyFont="1" applyFill="1" applyAlignment="1">
      <alignment vertical="center"/>
    </xf>
    <xf numFmtId="0" fontId="98" fillId="2" borderId="0" xfId="8" applyFont="1" applyFill="1" applyAlignment="1">
      <alignment vertical="center"/>
    </xf>
    <xf numFmtId="0" fontId="66" fillId="7" borderId="0" xfId="8" applyFont="1" applyFill="1" applyAlignment="1">
      <alignment horizontal="left" vertical="center"/>
    </xf>
    <xf numFmtId="1" fontId="61" fillId="10" borderId="0" xfId="8" applyNumberFormat="1" applyFont="1" applyFill="1" applyAlignment="1" applyProtection="1">
      <alignment horizontal="center" shrinkToFit="1"/>
      <protection locked="0"/>
    </xf>
    <xf numFmtId="1" fontId="61" fillId="10" borderId="20" xfId="8" applyNumberFormat="1" applyFont="1" applyFill="1" applyBorder="1" applyAlignment="1" applyProtection="1">
      <alignment horizontal="center" shrinkToFit="1"/>
      <protection locked="0"/>
    </xf>
    <xf numFmtId="0" fontId="61" fillId="7" borderId="0" xfId="0" applyFont="1" applyFill="1" applyAlignment="1">
      <alignment horizontal="center"/>
    </xf>
    <xf numFmtId="0" fontId="85" fillId="7" borderId="0" xfId="8" applyFont="1" applyFill="1"/>
    <xf numFmtId="0" fontId="176" fillId="7" borderId="0" xfId="11" applyFont="1" applyFill="1"/>
    <xf numFmtId="0" fontId="61" fillId="7" borderId="19" xfId="8" applyFont="1" applyFill="1" applyBorder="1"/>
    <xf numFmtId="0" fontId="61" fillId="7" borderId="19" xfId="8" applyFont="1" applyFill="1" applyBorder="1" applyAlignment="1">
      <alignment horizontal="left" vertical="center" indent="4"/>
    </xf>
    <xf numFmtId="0" fontId="91" fillId="7" borderId="0" xfId="0" applyFont="1" applyFill="1"/>
    <xf numFmtId="0" fontId="91" fillId="7" borderId="0" xfId="0" applyFont="1" applyFill="1" applyAlignment="1">
      <alignment horizontal="right" indent="3"/>
    </xf>
    <xf numFmtId="0" fontId="91" fillId="7" borderId="0" xfId="0" applyFont="1" applyFill="1" applyAlignment="1">
      <alignment horizontal="left" indent="1"/>
    </xf>
    <xf numFmtId="0" fontId="62" fillId="7" borderId="0" xfId="0" applyFont="1" applyFill="1"/>
    <xf numFmtId="165" fontId="61" fillId="7" borderId="20" xfId="6" applyNumberFormat="1" applyFont="1" applyFill="1" applyBorder="1" applyAlignment="1">
      <alignment horizontal="center" wrapText="1"/>
    </xf>
    <xf numFmtId="0" fontId="61" fillId="7" borderId="0" xfId="0" applyFont="1" applyFill="1" applyAlignment="1">
      <alignment horizontal="left" vertical="top" wrapText="1"/>
    </xf>
    <xf numFmtId="0" fontId="165" fillId="7" borderId="0" xfId="0" applyFont="1" applyFill="1"/>
    <xf numFmtId="0" fontId="77" fillId="7" borderId="0" xfId="6" applyNumberFormat="1" applyFont="1" applyFill="1"/>
    <xf numFmtId="0" fontId="77" fillId="9" borderId="0" xfId="6" applyNumberFormat="1" applyFont="1" applyFill="1"/>
    <xf numFmtId="0" fontId="132" fillId="9" borderId="0" xfId="6" applyNumberFormat="1" applyFont="1" applyFill="1" applyAlignment="1">
      <alignment horizontal="center"/>
    </xf>
    <xf numFmtId="0" fontId="177" fillId="7" borderId="0" xfId="6" applyNumberFormat="1" applyFont="1" applyFill="1"/>
    <xf numFmtId="0" fontId="77" fillId="2" borderId="0" xfId="6" applyNumberFormat="1" applyFont="1" applyFill="1"/>
    <xf numFmtId="0" fontId="127" fillId="9" borderId="0" xfId="6" applyNumberFormat="1" applyFont="1" applyFill="1" applyAlignment="1">
      <alignment horizontal="right"/>
    </xf>
    <xf numFmtId="0" fontId="132" fillId="9" borderId="0" xfId="6" applyNumberFormat="1" applyFont="1" applyFill="1" applyAlignment="1">
      <alignment horizontal="left"/>
    </xf>
    <xf numFmtId="0" fontId="127" fillId="9" borderId="0" xfId="6" applyNumberFormat="1" applyFont="1" applyFill="1" applyAlignment="1">
      <alignment horizontal="left"/>
    </xf>
    <xf numFmtId="0" fontId="178" fillId="7" borderId="0" xfId="6" applyNumberFormat="1" applyFont="1" applyFill="1"/>
    <xf numFmtId="0" fontId="120" fillId="7" borderId="0" xfId="6" applyNumberFormat="1" applyFont="1" applyFill="1" applyAlignment="1">
      <alignment horizontal="left"/>
    </xf>
    <xf numFmtId="0" fontId="122" fillId="7" borderId="0" xfId="6" applyNumberFormat="1" applyFont="1" applyFill="1" applyAlignment="1">
      <alignment horizontal="left"/>
    </xf>
    <xf numFmtId="0" fontId="120" fillId="7" borderId="0" xfId="6" applyNumberFormat="1" applyFont="1" applyFill="1" applyAlignment="1">
      <alignment horizontal="center"/>
    </xf>
    <xf numFmtId="0" fontId="179" fillId="7" borderId="0" xfId="6" applyNumberFormat="1" applyFont="1" applyFill="1"/>
    <xf numFmtId="0" fontId="180" fillId="7" borderId="0" xfId="6" applyNumberFormat="1" applyFont="1" applyFill="1" applyAlignment="1">
      <alignment horizontal="right" shrinkToFit="1"/>
    </xf>
    <xf numFmtId="0" fontId="181" fillId="7" borderId="0" xfId="6" applyNumberFormat="1" applyFont="1" applyFill="1"/>
    <xf numFmtId="0" fontId="87" fillId="7" borderId="0" xfId="0" applyFont="1" applyFill="1"/>
    <xf numFmtId="0" fontId="61" fillId="7" borderId="20" xfId="0" applyFont="1" applyFill="1" applyBorder="1" applyAlignment="1">
      <alignment horizontal="center"/>
    </xf>
    <xf numFmtId="0" fontId="61" fillId="7" borderId="20" xfId="0" applyFont="1" applyFill="1" applyBorder="1"/>
    <xf numFmtId="0" fontId="61" fillId="7" borderId="0" xfId="0" applyFont="1" applyFill="1" applyAlignment="1">
      <alignment horizontal="left" indent="2"/>
    </xf>
    <xf numFmtId="0" fontId="61" fillId="7" borderId="19" xfId="0" applyFont="1" applyFill="1" applyBorder="1"/>
    <xf numFmtId="0" fontId="61" fillId="7" borderId="19" xfId="0" applyFont="1" applyFill="1" applyBorder="1" applyAlignment="1">
      <alignment horizontal="left" indent="2"/>
    </xf>
    <xf numFmtId="0" fontId="61" fillId="7" borderId="39" xfId="0" applyFont="1" applyFill="1" applyBorder="1"/>
    <xf numFmtId="0" fontId="61" fillId="7" borderId="23" xfId="0" applyFont="1" applyFill="1" applyBorder="1"/>
    <xf numFmtId="0" fontId="61" fillId="7" borderId="42" xfId="0" applyFont="1" applyFill="1" applyBorder="1"/>
    <xf numFmtId="0" fontId="182" fillId="7" borderId="0" xfId="0" applyFont="1" applyFill="1"/>
    <xf numFmtId="168" fontId="95" fillId="7" borderId="0" xfId="6" applyFont="1" applyFill="1" applyAlignment="1">
      <alignment vertical="center"/>
    </xf>
    <xf numFmtId="168" fontId="183" fillId="7" borderId="0" xfId="6" applyFont="1" applyFill="1" applyAlignment="1">
      <alignment vertical="center"/>
    </xf>
    <xf numFmtId="0" fontId="61" fillId="7" borderId="0" xfId="8" applyFont="1" applyFill="1" applyAlignment="1">
      <alignment horizontal="center" vertical="center" shrinkToFit="1"/>
    </xf>
    <xf numFmtId="168" fontId="161" fillId="7" borderId="0" xfId="6" applyFont="1" applyFill="1" applyAlignment="1">
      <alignment horizontal="left" vertical="center"/>
    </xf>
    <xf numFmtId="168" fontId="161" fillId="7" borderId="19" xfId="6" applyFont="1" applyFill="1" applyBorder="1" applyAlignment="1">
      <alignment horizontal="left" vertical="center"/>
    </xf>
    <xf numFmtId="168" fontId="184" fillId="7" borderId="20" xfId="6" applyFont="1" applyFill="1" applyBorder="1" applyAlignment="1">
      <alignment horizontal="left" vertical="center"/>
    </xf>
    <xf numFmtId="168" fontId="61" fillId="7" borderId="0" xfId="6" applyFont="1" applyFill="1" applyAlignment="1">
      <alignment horizontal="left" vertical="center"/>
    </xf>
    <xf numFmtId="168" fontId="66" fillId="7" borderId="0" xfId="6" applyFont="1" applyFill="1" applyAlignment="1">
      <alignment horizontal="left" vertical="center"/>
    </xf>
    <xf numFmtId="165" fontId="85" fillId="7" borderId="0" xfId="6" quotePrefix="1" applyNumberFormat="1" applyFont="1" applyFill="1"/>
    <xf numFmtId="168" fontId="61" fillId="7" borderId="0" xfId="6" applyFont="1" applyFill="1" applyAlignment="1">
      <alignment horizontal="left" vertical="center" wrapText="1"/>
    </xf>
    <xf numFmtId="0" fontId="86" fillId="7" borderId="0" xfId="8" applyFont="1" applyFill="1" applyAlignment="1">
      <alignment horizontal="left" vertical="center" wrapText="1"/>
    </xf>
    <xf numFmtId="0" fontId="61" fillId="7" borderId="0" xfId="8" applyFont="1" applyFill="1" applyAlignment="1">
      <alignment horizontal="left" vertical="center" wrapText="1"/>
    </xf>
    <xf numFmtId="168" fontId="61" fillId="7" borderId="0" xfId="6" applyFont="1" applyFill="1" applyAlignment="1">
      <alignment horizontal="left" vertical="center" indent="7"/>
    </xf>
    <xf numFmtId="168" fontId="61" fillId="7" borderId="0" xfId="6" applyFont="1" applyFill="1" applyAlignment="1">
      <alignment horizontal="left" vertical="center" indent="10"/>
    </xf>
    <xf numFmtId="0" fontId="66" fillId="7" borderId="0" xfId="0" applyFont="1" applyFill="1" applyAlignment="1">
      <alignment vertical="center"/>
    </xf>
    <xf numFmtId="0" fontId="61" fillId="7" borderId="0" xfId="0" applyFont="1" applyFill="1" applyAlignment="1">
      <alignment vertical="center"/>
    </xf>
    <xf numFmtId="0" fontId="61" fillId="7" borderId="0" xfId="0" applyFont="1" applyFill="1" applyAlignment="1">
      <alignment horizontal="left" indent="1"/>
    </xf>
    <xf numFmtId="0" fontId="123" fillId="10" borderId="0" xfId="10" applyNumberFormat="1" applyFont="1" applyFill="1" applyAlignment="1" applyProtection="1">
      <alignment horizontal="left"/>
      <protection locked="0"/>
    </xf>
    <xf numFmtId="168" fontId="61" fillId="2" borderId="0" xfId="6" applyFont="1" applyFill="1" applyAlignment="1" applyProtection="1">
      <alignment horizontal="left" indent="1"/>
      <protection locked="0"/>
    </xf>
    <xf numFmtId="0" fontId="77" fillId="0" borderId="0" xfId="6" applyNumberFormat="1" applyFont="1"/>
    <xf numFmtId="0" fontId="178" fillId="9" borderId="0" xfId="6" applyNumberFormat="1" applyFont="1" applyFill="1"/>
    <xf numFmtId="0" fontId="120" fillId="9" borderId="0" xfId="6" applyNumberFormat="1" applyFont="1" applyFill="1" applyAlignment="1">
      <alignment horizontal="center" shrinkToFit="1"/>
    </xf>
    <xf numFmtId="0" fontId="178" fillId="2" borderId="0" xfId="6" applyNumberFormat="1" applyFont="1" applyFill="1"/>
    <xf numFmtId="0" fontId="122" fillId="9" borderId="0" xfId="6" applyNumberFormat="1" applyFont="1" applyFill="1" applyAlignment="1">
      <alignment horizontal="right" indent="1" shrinkToFit="1"/>
    </xf>
    <xf numFmtId="0" fontId="120" fillId="9" borderId="0" xfId="6" applyNumberFormat="1" applyFont="1" applyFill="1" applyAlignment="1">
      <alignment horizontal="left" shrinkToFit="1"/>
    </xf>
    <xf numFmtId="0" fontId="122" fillId="9" borderId="0" xfId="6" applyNumberFormat="1" applyFont="1" applyFill="1" applyAlignment="1">
      <alignment horizontal="left" shrinkToFit="1"/>
    </xf>
    <xf numFmtId="0" fontId="185" fillId="7" borderId="0" xfId="6" applyNumberFormat="1" applyFont="1" applyFill="1"/>
    <xf numFmtId="0" fontId="123" fillId="7" borderId="0" xfId="6" applyNumberFormat="1" applyFont="1" applyFill="1" applyAlignment="1">
      <alignment horizontal="right" shrinkToFit="1"/>
    </xf>
    <xf numFmtId="168" fontId="92" fillId="7" borderId="0" xfId="6" applyFont="1" applyFill="1"/>
    <xf numFmtId="168" fontId="186" fillId="7" borderId="0" xfId="6" applyFont="1" applyFill="1"/>
    <xf numFmtId="168" fontId="92" fillId="7" borderId="0" xfId="6" applyFont="1" applyFill="1" applyAlignment="1">
      <alignment horizontal="left"/>
    </xf>
    <xf numFmtId="168" fontId="92" fillId="2" borderId="0" xfId="6" applyFont="1" applyFill="1"/>
    <xf numFmtId="0" fontId="187" fillId="7" borderId="0" xfId="6" applyNumberFormat="1" applyFont="1" applyFill="1" applyAlignment="1">
      <alignment vertical="center"/>
    </xf>
    <xf numFmtId="0" fontId="188" fillId="12" borderId="0" xfId="6" applyNumberFormat="1" applyFont="1" applyFill="1" applyAlignment="1">
      <alignment horizontal="left" vertical="center"/>
    </xf>
    <xf numFmtId="168" fontId="188" fillId="12" borderId="0" xfId="6" applyFont="1" applyFill="1" applyAlignment="1">
      <alignment horizontal="left"/>
    </xf>
    <xf numFmtId="0" fontId="188" fillId="12" borderId="0" xfId="6" applyNumberFormat="1" applyFont="1" applyFill="1" applyAlignment="1">
      <alignment horizontal="left" vertical="center" indent="2"/>
    </xf>
    <xf numFmtId="0" fontId="188" fillId="12" borderId="0" xfId="6" applyNumberFormat="1" applyFont="1" applyFill="1" applyAlignment="1">
      <alignment horizontal="center" vertical="center" wrapText="1"/>
    </xf>
    <xf numFmtId="0" fontId="189" fillId="12" borderId="0" xfId="6" applyNumberFormat="1" applyFont="1" applyFill="1" applyAlignment="1">
      <alignment horizontal="center" vertical="center"/>
    </xf>
    <xf numFmtId="168" fontId="69" fillId="7" borderId="0" xfId="6" applyFont="1" applyFill="1"/>
    <xf numFmtId="0" fontId="187" fillId="2" borderId="0" xfId="6" applyNumberFormat="1" applyFont="1" applyFill="1" applyAlignment="1">
      <alignment vertical="center"/>
    </xf>
    <xf numFmtId="3" fontId="76" fillId="7" borderId="19" xfId="6" applyNumberFormat="1" applyFont="1" applyFill="1" applyBorder="1" applyAlignment="1">
      <alignment horizontal="center" vertical="center" wrapText="1"/>
    </xf>
    <xf numFmtId="0" fontId="84" fillId="2" borderId="0" xfId="6" applyNumberFormat="1" applyFont="1" applyFill="1" applyAlignment="1">
      <alignment horizontal="center" vertical="center"/>
    </xf>
    <xf numFmtId="0" fontId="76" fillId="2" borderId="0" xfId="6" applyNumberFormat="1" applyFont="1" applyFill="1" applyAlignment="1">
      <alignment vertical="center"/>
    </xf>
    <xf numFmtId="0" fontId="76" fillId="0" borderId="0" xfId="6" applyNumberFormat="1" applyFont="1" applyAlignment="1">
      <alignment vertical="center"/>
    </xf>
    <xf numFmtId="0" fontId="76" fillId="7" borderId="0" xfId="6" applyNumberFormat="1" applyFont="1" applyFill="1" applyAlignment="1">
      <alignment vertical="center" wrapText="1"/>
    </xf>
    <xf numFmtId="0" fontId="61" fillId="7" borderId="0" xfId="6" applyNumberFormat="1" applyFont="1" applyFill="1" applyAlignment="1">
      <alignment horizontal="left" vertical="center" indent="3"/>
    </xf>
    <xf numFmtId="0" fontId="76" fillId="7" borderId="0" xfId="6" applyNumberFormat="1" applyFont="1" applyFill="1" applyAlignment="1">
      <alignment horizontal="left" vertical="center" wrapText="1" indent="3"/>
    </xf>
    <xf numFmtId="1" fontId="76" fillId="7" borderId="21" xfId="6" applyNumberFormat="1" applyFont="1" applyFill="1" applyBorder="1" applyAlignment="1">
      <alignment horizontal="center" vertical="center" wrapText="1"/>
    </xf>
    <xf numFmtId="0" fontId="84" fillId="2" borderId="0" xfId="6" applyNumberFormat="1" applyFont="1" applyFill="1" applyAlignment="1">
      <alignment horizontal="center" vertical="center" wrapText="1"/>
    </xf>
    <xf numFmtId="0" fontId="76" fillId="2" borderId="0" xfId="6" applyNumberFormat="1" applyFont="1" applyFill="1" applyAlignment="1">
      <alignment vertical="center" wrapText="1"/>
    </xf>
    <xf numFmtId="0" fontId="76" fillId="0" borderId="0" xfId="6" applyNumberFormat="1" applyFont="1" applyAlignment="1">
      <alignment vertical="center" wrapText="1"/>
    </xf>
    <xf numFmtId="0" fontId="76" fillId="7" borderId="0" xfId="6" applyNumberFormat="1" applyFont="1" applyFill="1" applyAlignment="1">
      <alignment horizontal="left" vertical="center" indent="3"/>
    </xf>
    <xf numFmtId="0" fontId="61" fillId="7" borderId="0" xfId="6" applyNumberFormat="1" applyFont="1" applyFill="1" applyAlignment="1">
      <alignment horizontal="left" indent="3"/>
    </xf>
    <xf numFmtId="171" fontId="76" fillId="7" borderId="21" xfId="6" applyNumberFormat="1" applyFont="1" applyFill="1" applyBorder="1" applyAlignment="1">
      <alignment horizontal="center" vertical="center" wrapText="1"/>
    </xf>
    <xf numFmtId="168" fontId="66" fillId="7" borderId="0" xfId="6" applyFont="1" applyFill="1" applyAlignment="1">
      <alignment vertical="center"/>
    </xf>
    <xf numFmtId="168" fontId="66" fillId="0" borderId="0" xfId="6" applyFont="1" applyAlignment="1">
      <alignment vertical="center"/>
    </xf>
    <xf numFmtId="0" fontId="190" fillId="12" borderId="0" xfId="6" applyNumberFormat="1" applyFont="1" applyFill="1" applyAlignment="1">
      <alignment horizontal="center" vertical="center"/>
    </xf>
    <xf numFmtId="168" fontId="87" fillId="2" borderId="0" xfId="6" applyFont="1" applyFill="1"/>
    <xf numFmtId="168" fontId="66" fillId="2" borderId="0" xfId="6" applyFont="1" applyFill="1" applyAlignment="1">
      <alignment horizontal="left"/>
    </xf>
    <xf numFmtId="168" fontId="128" fillId="2" borderId="0" xfId="6" applyFont="1" applyFill="1" applyAlignment="1">
      <alignment horizontal="center"/>
    </xf>
    <xf numFmtId="168" fontId="126" fillId="7" borderId="0" xfId="6" applyFont="1" applyFill="1"/>
    <xf numFmtId="168" fontId="126" fillId="2" borderId="0" xfId="6" applyFont="1" applyFill="1"/>
    <xf numFmtId="168" fontId="126" fillId="9" borderId="0" xfId="6" applyFont="1" applyFill="1"/>
    <xf numFmtId="168" fontId="124" fillId="9" borderId="0" xfId="6" applyFont="1" applyFill="1" applyAlignment="1">
      <alignment horizontal="right"/>
    </xf>
    <xf numFmtId="168" fontId="66" fillId="7" borderId="0" xfId="6" applyFont="1" applyFill="1" applyAlignment="1">
      <alignment horizontal="left"/>
    </xf>
    <xf numFmtId="168" fontId="61" fillId="7" borderId="0" xfId="6" applyFont="1" applyFill="1" applyAlignment="1">
      <alignment horizontal="left" indent="1"/>
    </xf>
    <xf numFmtId="165" fontId="61" fillId="7" borderId="21" xfId="6" applyNumberFormat="1" applyFont="1" applyFill="1" applyBorder="1" applyAlignment="1">
      <alignment horizontal="center"/>
    </xf>
    <xf numFmtId="168" fontId="131" fillId="2" borderId="0" xfId="6" applyFont="1" applyFill="1" applyAlignment="1">
      <alignment horizontal="left" indent="1"/>
    </xf>
    <xf numFmtId="0" fontId="37" fillId="7" borderId="0" xfId="0" applyFont="1" applyFill="1" applyAlignment="1">
      <alignment vertical="center" readingOrder="1"/>
    </xf>
    <xf numFmtId="9" fontId="128" fillId="2" borderId="0" xfId="14" applyFont="1" applyFill="1" applyBorder="1" applyAlignment="1" applyProtection="1">
      <alignment horizontal="center"/>
    </xf>
    <xf numFmtId="168" fontId="124" fillId="7" borderId="0" xfId="6" applyFont="1" applyFill="1" applyAlignment="1">
      <alignment horizontal="right"/>
    </xf>
    <xf numFmtId="165" fontId="191" fillId="7" borderId="0" xfId="6" applyNumberFormat="1" applyFont="1" applyFill="1" applyAlignment="1">
      <alignment vertical="center"/>
    </xf>
    <xf numFmtId="165" fontId="124" fillId="2" borderId="0" xfId="6" applyNumberFormat="1" applyFont="1" applyFill="1" applyAlignment="1">
      <alignment vertical="center"/>
    </xf>
    <xf numFmtId="168" fontId="66" fillId="2" borderId="0" xfId="6" applyFont="1" applyFill="1" applyAlignment="1">
      <alignment vertical="center" wrapText="1"/>
    </xf>
    <xf numFmtId="168" fontId="96" fillId="2" borderId="0" xfId="6" applyFont="1" applyFill="1" applyAlignment="1">
      <alignment horizontal="right" vertical="center" shrinkToFit="1"/>
    </xf>
    <xf numFmtId="165" fontId="191" fillId="0" borderId="0" xfId="6" applyNumberFormat="1" applyFont="1" applyAlignment="1">
      <alignment vertical="center"/>
    </xf>
    <xf numFmtId="165" fontId="95" fillId="7" borderId="0" xfId="6" applyNumberFormat="1" applyFont="1" applyFill="1" applyAlignment="1">
      <alignment vertical="center"/>
    </xf>
    <xf numFmtId="165" fontId="95" fillId="2" borderId="0" xfId="6" applyNumberFormat="1" applyFont="1" applyFill="1" applyAlignment="1">
      <alignment vertical="center"/>
    </xf>
    <xf numFmtId="168" fontId="192" fillId="2" borderId="0" xfId="6" applyFont="1" applyFill="1" applyAlignment="1">
      <alignment horizontal="center" vertical="top" wrapText="1"/>
    </xf>
    <xf numFmtId="168" fontId="192" fillId="2" borderId="0" xfId="6" applyFont="1" applyFill="1" applyAlignment="1">
      <alignment vertical="center"/>
    </xf>
    <xf numFmtId="165" fontId="95" fillId="2" borderId="0" xfId="6" applyNumberFormat="1" applyFont="1" applyFill="1" applyAlignment="1">
      <alignment horizontal="center" vertical="center"/>
    </xf>
    <xf numFmtId="0" fontId="193" fillId="7" borderId="0" xfId="6" applyNumberFormat="1" applyFont="1" applyFill="1" applyAlignment="1">
      <alignment vertical="center" wrapText="1" shrinkToFit="1"/>
    </xf>
    <xf numFmtId="0" fontId="194" fillId="7" borderId="0" xfId="6" applyNumberFormat="1" applyFont="1" applyFill="1" applyAlignment="1">
      <alignment vertical="center"/>
    </xf>
    <xf numFmtId="168" fontId="69" fillId="2" borderId="0" xfId="6" applyFont="1" applyFill="1" applyAlignment="1">
      <alignment horizontal="left" vertical="center"/>
    </xf>
    <xf numFmtId="0" fontId="195" fillId="2" borderId="0" xfId="6" applyNumberFormat="1" applyFont="1" applyFill="1" applyAlignment="1">
      <alignment horizontal="left" vertical="center"/>
    </xf>
    <xf numFmtId="165" fontId="105" fillId="2" borderId="0" xfId="6" applyNumberFormat="1" applyFont="1" applyFill="1" applyAlignment="1">
      <alignment horizontal="center" vertical="center" wrapText="1"/>
    </xf>
    <xf numFmtId="0" fontId="196" fillId="2" borderId="0" xfId="6" applyNumberFormat="1" applyFont="1" applyFill="1" applyAlignment="1">
      <alignment horizontal="center" vertical="center"/>
    </xf>
    <xf numFmtId="0" fontId="194" fillId="2" borderId="0" xfId="6" applyNumberFormat="1" applyFont="1" applyFill="1" applyAlignment="1">
      <alignment vertical="center"/>
    </xf>
    <xf numFmtId="0" fontId="57" fillId="12" borderId="0" xfId="6" applyNumberFormat="1" applyFont="1" applyFill="1" applyAlignment="1">
      <alignment horizontal="left" vertical="center"/>
    </xf>
    <xf numFmtId="168" fontId="57" fillId="12" borderId="0" xfId="6" applyFont="1" applyFill="1" applyAlignment="1">
      <alignment horizontal="left" vertical="center"/>
    </xf>
    <xf numFmtId="165" fontId="57" fillId="12" borderId="0" xfId="6" applyNumberFormat="1" applyFont="1" applyFill="1" applyAlignment="1">
      <alignment horizontal="center" vertical="center" wrapText="1"/>
    </xf>
    <xf numFmtId="0" fontId="197" fillId="12" borderId="0" xfId="6" applyNumberFormat="1" applyFont="1" applyFill="1" applyAlignment="1">
      <alignment horizontal="center" vertical="center"/>
    </xf>
    <xf numFmtId="168" fontId="69" fillId="7" borderId="0" xfId="6" applyFont="1" applyFill="1" applyAlignment="1">
      <alignment vertical="center"/>
    </xf>
    <xf numFmtId="168" fontId="96" fillId="2" borderId="0" xfId="6" applyFont="1" applyFill="1"/>
    <xf numFmtId="165" fontId="79" fillId="0" borderId="0" xfId="6" applyNumberFormat="1" applyFont="1" applyAlignment="1">
      <alignment horizontal="center"/>
    </xf>
    <xf numFmtId="168" fontId="198" fillId="2" borderId="0" xfId="6" applyFont="1" applyFill="1" applyAlignment="1">
      <alignment horizontal="center"/>
    </xf>
    <xf numFmtId="165" fontId="199" fillId="7" borderId="0" xfId="6" applyNumberFormat="1" applyFont="1" applyFill="1" applyAlignment="1">
      <alignment vertical="center"/>
    </xf>
    <xf numFmtId="165" fontId="199" fillId="2" borderId="0" xfId="6" applyNumberFormat="1" applyFont="1" applyFill="1" applyAlignment="1">
      <alignment vertical="center"/>
    </xf>
    <xf numFmtId="165" fontId="199" fillId="2" borderId="0" xfId="6" applyNumberFormat="1" applyFont="1" applyFill="1" applyAlignment="1">
      <alignment horizontal="center" vertical="center" wrapText="1"/>
    </xf>
    <xf numFmtId="165" fontId="129" fillId="2" borderId="0" xfId="6" applyNumberFormat="1" applyFont="1" applyFill="1" applyAlignment="1">
      <alignment horizontal="center" vertical="center"/>
    </xf>
    <xf numFmtId="165" fontId="199" fillId="0" borderId="0" xfId="6" applyNumberFormat="1" applyFont="1" applyAlignment="1">
      <alignment vertical="center"/>
    </xf>
    <xf numFmtId="165" fontId="61" fillId="2" borderId="0" xfId="3" applyNumberFormat="1" applyFont="1" applyFill="1" applyBorder="1" applyAlignment="1" applyProtection="1">
      <alignment horizontal="center"/>
    </xf>
    <xf numFmtId="168" fontId="128" fillId="7" borderId="0" xfId="6" applyFont="1" applyFill="1" applyAlignment="1">
      <alignment horizontal="center"/>
    </xf>
    <xf numFmtId="168" fontId="96" fillId="7" borderId="0" xfId="6" applyFont="1" applyFill="1"/>
    <xf numFmtId="165" fontId="79" fillId="7" borderId="0" xfId="6" applyNumberFormat="1" applyFont="1" applyFill="1" applyAlignment="1">
      <alignment horizontal="center"/>
    </xf>
    <xf numFmtId="168" fontId="198" fillId="7" borderId="0" xfId="6" applyFont="1" applyFill="1" applyAlignment="1">
      <alignment horizontal="center"/>
    </xf>
    <xf numFmtId="168" fontId="81" fillId="7" borderId="0" xfId="6" applyFont="1" applyFill="1" applyAlignment="1">
      <alignment horizontal="center"/>
    </xf>
    <xf numFmtId="168" fontId="81" fillId="2" borderId="0" xfId="6" applyFont="1" applyFill="1" applyAlignment="1">
      <alignment horizontal="center"/>
    </xf>
    <xf numFmtId="0" fontId="61" fillId="10" borderId="43" xfId="0" applyFont="1" applyFill="1" applyBorder="1" applyAlignment="1" applyProtection="1">
      <alignment horizontal="right" vertical="center"/>
      <protection locked="0"/>
    </xf>
    <xf numFmtId="164" fontId="61" fillId="10" borderId="44" xfId="0" applyNumberFormat="1" applyFont="1" applyFill="1" applyBorder="1" applyAlignment="1" applyProtection="1">
      <alignment horizontal="right" vertical="center"/>
      <protection locked="0"/>
    </xf>
    <xf numFmtId="0" fontId="61" fillId="10" borderId="45" xfId="0" applyFont="1" applyFill="1" applyBorder="1" applyAlignment="1" applyProtection="1">
      <alignment horizontal="right" vertical="center"/>
      <protection locked="0"/>
    </xf>
    <xf numFmtId="164" fontId="61" fillId="10" borderId="46" xfId="0" applyNumberFormat="1" applyFont="1" applyFill="1" applyBorder="1" applyAlignment="1" applyProtection="1">
      <alignment horizontal="right" vertical="center"/>
      <protection locked="0"/>
    </xf>
    <xf numFmtId="0" fontId="77" fillId="7" borderId="0" xfId="6" applyNumberFormat="1" applyFont="1" applyFill="1" applyAlignment="1">
      <alignment horizontal="left"/>
    </xf>
    <xf numFmtId="0" fontId="178" fillId="9" borderId="0" xfId="6" applyNumberFormat="1" applyFont="1" applyFill="1" applyAlignment="1">
      <alignment horizontal="left"/>
    </xf>
    <xf numFmtId="0" fontId="178" fillId="7" borderId="0" xfId="6" applyNumberFormat="1" applyFont="1" applyFill="1" applyAlignment="1">
      <alignment horizontal="left"/>
    </xf>
    <xf numFmtId="0" fontId="185" fillId="7" borderId="0" xfId="6" applyNumberFormat="1" applyFont="1" applyFill="1" applyAlignment="1">
      <alignment horizontal="left"/>
    </xf>
    <xf numFmtId="0" fontId="185" fillId="7" borderId="0" xfId="6" applyNumberFormat="1" applyFont="1" applyFill="1" applyAlignment="1">
      <alignment vertical="center"/>
    </xf>
    <xf numFmtId="0" fontId="200" fillId="7" borderId="0" xfId="0" applyFont="1" applyFill="1" applyAlignment="1">
      <alignment horizontal="left" shrinkToFit="1"/>
    </xf>
    <xf numFmtId="164" fontId="200" fillId="7" borderId="0" xfId="0" applyNumberFormat="1" applyFont="1" applyFill="1" applyAlignment="1">
      <alignment horizontal="center"/>
    </xf>
    <xf numFmtId="0" fontId="200" fillId="7" borderId="0" xfId="0" applyFont="1" applyFill="1" applyAlignment="1">
      <alignment horizontal="left" indent="1"/>
    </xf>
    <xf numFmtId="0" fontId="200" fillId="7" borderId="0" xfId="0" applyFont="1" applyFill="1" applyAlignment="1">
      <alignment horizontal="left" wrapText="1"/>
    </xf>
    <xf numFmtId="0" fontId="61" fillId="7" borderId="0" xfId="0" applyFont="1" applyFill="1" applyAlignment="1">
      <alignment horizontal="left" vertical="center" wrapText="1"/>
    </xf>
    <xf numFmtId="165" fontId="66" fillId="7" borderId="0" xfId="0" applyNumberFormat="1" applyFont="1" applyFill="1" applyAlignment="1">
      <alignment vertical="top" wrapText="1"/>
    </xf>
    <xf numFmtId="165" fontId="61" fillId="7" borderId="0" xfId="0" applyNumberFormat="1" applyFont="1" applyFill="1"/>
    <xf numFmtId="0" fontId="61" fillId="7" borderId="0" xfId="0" applyFont="1" applyFill="1" applyAlignment="1">
      <alignment vertical="top" wrapText="1"/>
    </xf>
    <xf numFmtId="0" fontId="61" fillId="7" borderId="0" xfId="0" applyFont="1" applyFill="1" applyAlignment="1">
      <alignment horizontal="right" vertical="top"/>
    </xf>
    <xf numFmtId="165" fontId="61" fillId="7" borderId="0" xfId="0" applyNumberFormat="1" applyFont="1" applyFill="1" applyAlignment="1">
      <alignment vertical="top" wrapText="1"/>
    </xf>
    <xf numFmtId="165" fontId="188" fillId="12" borderId="0" xfId="6" applyNumberFormat="1" applyFont="1" applyFill="1" applyAlignment="1">
      <alignment horizontal="left" vertical="center"/>
    </xf>
    <xf numFmtId="0" fontId="201" fillId="12" borderId="0" xfId="6" applyNumberFormat="1" applyFont="1" applyFill="1" applyAlignment="1">
      <alignment horizontal="left" vertical="center"/>
    </xf>
    <xf numFmtId="0" fontId="61" fillId="7" borderId="0" xfId="0" applyFont="1" applyFill="1" applyAlignment="1">
      <alignment horizontal="left" vertical="center"/>
    </xf>
    <xf numFmtId="164" fontId="61" fillId="7" borderId="0" xfId="0" applyNumberFormat="1" applyFont="1" applyFill="1" applyAlignment="1">
      <alignment horizontal="center" vertical="center"/>
    </xf>
    <xf numFmtId="0" fontId="123" fillId="7" borderId="0" xfId="6" applyNumberFormat="1" applyFont="1" applyFill="1" applyAlignment="1">
      <alignment horizontal="center"/>
    </xf>
    <xf numFmtId="167" fontId="64" fillId="7" borderId="28" xfId="6" applyNumberFormat="1" applyFont="1" applyFill="1" applyBorder="1" applyAlignment="1">
      <alignment horizontal="center"/>
    </xf>
    <xf numFmtId="168" fontId="149" fillId="7" borderId="0" xfId="6" applyFont="1" applyFill="1" applyAlignment="1">
      <alignment horizontal="left" vertical="center" indent="1"/>
    </xf>
    <xf numFmtId="168" fontId="202" fillId="7" borderId="0" xfId="6" applyFont="1" applyFill="1" applyAlignment="1">
      <alignment horizontal="left" vertical="center" indent="1"/>
    </xf>
    <xf numFmtId="6" fontId="66" fillId="10" borderId="0" xfId="3" applyNumberFormat="1" applyFont="1" applyFill="1" applyBorder="1" applyAlignment="1" applyProtection="1">
      <alignment horizontal="center" vertical="center"/>
      <protection locked="0"/>
    </xf>
    <xf numFmtId="0" fontId="79" fillId="7" borderId="0" xfId="6" applyNumberFormat="1" applyFont="1" applyFill="1"/>
    <xf numFmtId="0" fontId="79" fillId="2" borderId="0" xfId="6" applyNumberFormat="1" applyFont="1" applyFill="1"/>
    <xf numFmtId="0" fontId="203" fillId="7" borderId="0" xfId="6" applyNumberFormat="1" applyFont="1" applyFill="1"/>
    <xf numFmtId="0" fontId="178" fillId="2" borderId="0" xfId="6" applyNumberFormat="1" applyFont="1" applyFill="1" applyAlignment="1">
      <alignment vertical="top" wrapText="1" shrinkToFit="1"/>
    </xf>
    <xf numFmtId="0" fontId="203" fillId="2" borderId="0" xfId="6" applyNumberFormat="1" applyFont="1" applyFill="1" applyAlignment="1">
      <alignment horizontal="center" vertical="center"/>
    </xf>
    <xf numFmtId="0" fontId="203" fillId="2" borderId="0" xfId="6" applyNumberFormat="1" applyFont="1" applyFill="1"/>
    <xf numFmtId="0" fontId="120" fillId="9" borderId="0" xfId="6" applyNumberFormat="1" applyFont="1" applyFill="1" applyAlignment="1">
      <alignment horizontal="left"/>
    </xf>
    <xf numFmtId="0" fontId="178" fillId="9" borderId="0" xfId="6" applyNumberFormat="1" applyFont="1" applyFill="1" applyAlignment="1">
      <alignment vertical="top"/>
    </xf>
    <xf numFmtId="0" fontId="122" fillId="9" borderId="0" xfId="6" applyNumberFormat="1" applyFont="1" applyFill="1"/>
    <xf numFmtId="0" fontId="122" fillId="9" borderId="0" xfId="6" applyNumberFormat="1" applyFont="1" applyFill="1" applyAlignment="1">
      <alignment horizontal="left"/>
    </xf>
    <xf numFmtId="0" fontId="120" fillId="9" borderId="0" xfId="6" applyNumberFormat="1" applyFont="1" applyFill="1" applyAlignment="1">
      <alignment horizontal="center"/>
    </xf>
    <xf numFmtId="0" fontId="204" fillId="7" borderId="0" xfId="6" applyNumberFormat="1" applyFont="1" applyFill="1" applyAlignment="1">
      <alignment vertical="center"/>
    </xf>
    <xf numFmtId="1" fontId="204" fillId="2" borderId="0" xfId="6" applyNumberFormat="1" applyFont="1" applyFill="1" applyAlignment="1">
      <alignment horizontal="center" vertical="center" wrapText="1"/>
    </xf>
    <xf numFmtId="0" fontId="204" fillId="2" borderId="0" xfId="6" applyNumberFormat="1" applyFont="1" applyFill="1" applyAlignment="1">
      <alignment vertical="center"/>
    </xf>
    <xf numFmtId="0" fontId="103" fillId="7" borderId="0" xfId="6" applyNumberFormat="1" applyFont="1" applyFill="1" applyAlignment="1">
      <alignment vertical="center"/>
    </xf>
    <xf numFmtId="168" fontId="103" fillId="12" borderId="0" xfId="6" applyFont="1" applyFill="1" applyAlignment="1">
      <alignment horizontal="center"/>
    </xf>
    <xf numFmtId="0" fontId="103" fillId="12" borderId="0" xfId="6" applyNumberFormat="1" applyFont="1" applyFill="1" applyAlignment="1">
      <alignment horizontal="center" vertical="center"/>
    </xf>
    <xf numFmtId="0" fontId="103" fillId="12" borderId="0" xfId="6" applyNumberFormat="1" applyFont="1" applyFill="1" applyAlignment="1">
      <alignment horizontal="center" vertical="center" wrapText="1"/>
    </xf>
    <xf numFmtId="0" fontId="205" fillId="12" borderId="0" xfId="6" applyNumberFormat="1" applyFont="1" applyFill="1" applyAlignment="1">
      <alignment horizontal="center" vertical="center"/>
    </xf>
    <xf numFmtId="0" fontId="103" fillId="2" borderId="0" xfId="6" applyNumberFormat="1" applyFont="1" applyFill="1" applyAlignment="1">
      <alignment vertical="center"/>
    </xf>
    <xf numFmtId="0" fontId="61" fillId="7" borderId="0" xfId="6" applyNumberFormat="1" applyFont="1" applyFill="1" applyAlignment="1">
      <alignment horizontal="center" vertical="center"/>
    </xf>
    <xf numFmtId="0" fontId="61" fillId="7" borderId="38" xfId="6" applyNumberFormat="1" applyFont="1" applyFill="1" applyBorder="1" applyAlignment="1">
      <alignment horizontal="center" vertical="center"/>
    </xf>
    <xf numFmtId="0" fontId="143" fillId="2" borderId="0" xfId="6" applyNumberFormat="1" applyFont="1" applyFill="1" applyAlignment="1">
      <alignment horizontal="center" vertical="center"/>
    </xf>
    <xf numFmtId="0" fontId="61" fillId="7" borderId="29" xfId="6" applyNumberFormat="1" applyFont="1" applyFill="1" applyBorder="1" applyAlignment="1">
      <alignment horizontal="center" vertical="center"/>
    </xf>
    <xf numFmtId="0" fontId="66" fillId="2" borderId="0" xfId="6" applyNumberFormat="1" applyFont="1" applyFill="1" applyAlignment="1">
      <alignment horizontal="center" vertical="center" wrapText="1"/>
    </xf>
    <xf numFmtId="0" fontId="61" fillId="0" borderId="0" xfId="6" applyNumberFormat="1" applyFont="1" applyAlignment="1">
      <alignment horizontal="left" vertical="center" indent="2"/>
    </xf>
    <xf numFmtId="10" fontId="61" fillId="2" borderId="0" xfId="14" applyNumberFormat="1" applyFont="1" applyFill="1" applyBorder="1" applyAlignment="1" applyProtection="1">
      <alignment horizontal="center" vertical="center"/>
    </xf>
    <xf numFmtId="10" fontId="61" fillId="2" borderId="12" xfId="14" applyNumberFormat="1" applyFont="1" applyFill="1" applyBorder="1" applyAlignment="1" applyProtection="1">
      <alignment horizontal="center" vertical="center"/>
    </xf>
    <xf numFmtId="0" fontId="61" fillId="0" borderId="0" xfId="6" applyNumberFormat="1" applyFont="1" applyAlignment="1">
      <alignment vertical="center"/>
    </xf>
    <xf numFmtId="0" fontId="61" fillId="7" borderId="0" xfId="6" applyNumberFormat="1" applyFont="1" applyFill="1" applyAlignment="1">
      <alignment horizontal="left" vertical="center" indent="2"/>
    </xf>
    <xf numFmtId="0" fontId="206" fillId="7" borderId="0" xfId="6" applyNumberFormat="1" applyFont="1" applyFill="1" applyAlignment="1">
      <alignment vertical="center"/>
    </xf>
    <xf numFmtId="0" fontId="158" fillId="7" borderId="0" xfId="6" applyNumberFormat="1" applyFont="1" applyFill="1" applyAlignment="1">
      <alignment horizontal="left" vertical="center" indent="2"/>
    </xf>
    <xf numFmtId="0" fontId="206" fillId="7" borderId="0" xfId="6" applyNumberFormat="1" applyFont="1" applyFill="1" applyAlignment="1">
      <alignment horizontal="center" vertical="center"/>
    </xf>
    <xf numFmtId="0" fontId="207" fillId="7" borderId="0" xfId="6" applyNumberFormat="1" applyFont="1" applyFill="1" applyAlignment="1">
      <alignment vertical="center"/>
    </xf>
    <xf numFmtId="0" fontId="207" fillId="7" borderId="12" xfId="6" applyNumberFormat="1" applyFont="1" applyFill="1" applyBorder="1" applyAlignment="1">
      <alignment horizontal="center"/>
    </xf>
    <xf numFmtId="0" fontId="208" fillId="7" borderId="0" xfId="6" applyNumberFormat="1" applyFont="1" applyFill="1" applyAlignment="1">
      <alignment horizontal="center" vertical="center"/>
    </xf>
    <xf numFmtId="0" fontId="121" fillId="7" borderId="0" xfId="6" applyNumberFormat="1" applyFont="1" applyFill="1" applyAlignment="1">
      <alignment vertical="center"/>
    </xf>
    <xf numFmtId="0" fontId="61" fillId="2" borderId="12" xfId="6" applyNumberFormat="1" applyFont="1" applyFill="1" applyBorder="1" applyAlignment="1">
      <alignment horizontal="center" vertical="center"/>
    </xf>
    <xf numFmtId="167" fontId="61" fillId="2" borderId="0" xfId="14" applyNumberFormat="1" applyFont="1" applyFill="1" applyBorder="1" applyAlignment="1" applyProtection="1">
      <alignment horizontal="center" vertical="center"/>
    </xf>
    <xf numFmtId="0" fontId="79" fillId="7" borderId="0" xfId="6" applyNumberFormat="1" applyFont="1" applyFill="1" applyAlignment="1">
      <alignment vertical="center" wrapText="1"/>
    </xf>
    <xf numFmtId="6" fontId="87" fillId="2" borderId="0" xfId="3" applyNumberFormat="1" applyFont="1" applyFill="1" applyBorder="1" applyAlignment="1" applyProtection="1">
      <alignment horizontal="center" vertical="center"/>
    </xf>
    <xf numFmtId="10" fontId="87" fillId="2" borderId="12" xfId="14" applyNumberFormat="1" applyFont="1" applyFill="1" applyBorder="1" applyAlignment="1" applyProtection="1">
      <alignment horizontal="center" vertical="center"/>
    </xf>
    <xf numFmtId="6" fontId="209" fillId="2" borderId="12" xfId="3" applyNumberFormat="1" applyFont="1" applyFill="1" applyBorder="1" applyAlignment="1" applyProtection="1">
      <alignment horizontal="right" vertical="center"/>
    </xf>
    <xf numFmtId="0" fontId="61" fillId="7" borderId="0" xfId="6" applyNumberFormat="1" applyFont="1" applyFill="1" applyAlignment="1">
      <alignment horizontal="left" vertical="center" indent="2" shrinkToFit="1"/>
    </xf>
    <xf numFmtId="0" fontId="61" fillId="0" borderId="6" xfId="6" applyNumberFormat="1" applyFont="1" applyBorder="1" applyAlignment="1">
      <alignment vertical="center"/>
    </xf>
    <xf numFmtId="0" fontId="210" fillId="7" borderId="0" xfId="6" applyNumberFormat="1" applyFont="1" applyFill="1" applyAlignment="1">
      <alignment vertical="center"/>
    </xf>
    <xf numFmtId="0" fontId="162" fillId="7" borderId="0" xfId="6" applyNumberFormat="1" applyFont="1" applyFill="1" applyAlignment="1">
      <alignment horizontal="left" vertical="center" indent="1"/>
    </xf>
    <xf numFmtId="10" fontId="82" fillId="7" borderId="0" xfId="14" applyNumberFormat="1" applyFont="1" applyFill="1" applyBorder="1" applyAlignment="1" applyProtection="1">
      <alignment horizontal="center" vertical="center"/>
    </xf>
    <xf numFmtId="0" fontId="172" fillId="7" borderId="0" xfId="6" applyNumberFormat="1" applyFont="1" applyFill="1" applyAlignment="1">
      <alignment horizontal="center" vertical="center"/>
    </xf>
    <xf numFmtId="0" fontId="210" fillId="2" borderId="0" xfId="6" applyNumberFormat="1" applyFont="1" applyFill="1" applyAlignment="1">
      <alignment vertical="center"/>
    </xf>
    <xf numFmtId="0" fontId="210" fillId="0" borderId="0" xfId="6" applyNumberFormat="1" applyFont="1" applyAlignment="1">
      <alignment vertical="center"/>
    </xf>
    <xf numFmtId="0" fontId="104" fillId="7" borderId="0" xfId="6" applyNumberFormat="1" applyFont="1" applyFill="1" applyAlignment="1">
      <alignment horizontal="center" vertical="center"/>
    </xf>
    <xf numFmtId="0" fontId="162" fillId="7" borderId="20" xfId="6" applyNumberFormat="1" applyFont="1" applyFill="1" applyBorder="1" applyAlignment="1">
      <alignment horizontal="left" vertical="center" indent="1"/>
    </xf>
    <xf numFmtId="10" fontId="82" fillId="7" borderId="20" xfId="14" applyNumberFormat="1" applyFont="1" applyFill="1" applyBorder="1" applyAlignment="1" applyProtection="1">
      <alignment horizontal="center" vertical="center"/>
    </xf>
    <xf numFmtId="0" fontId="211" fillId="7" borderId="0" xfId="6" applyNumberFormat="1" applyFont="1" applyFill="1"/>
    <xf numFmtId="6" fontId="211" fillId="7" borderId="0" xfId="6" applyNumberFormat="1" applyFont="1" applyFill="1" applyAlignment="1">
      <alignment horizontal="center"/>
    </xf>
    <xf numFmtId="0" fontId="211" fillId="7" borderId="0" xfId="6" applyNumberFormat="1" applyFont="1" applyFill="1" applyAlignment="1">
      <alignment vertical="top"/>
    </xf>
    <xf numFmtId="0" fontId="212" fillId="7" borderId="0" xfId="6" applyNumberFormat="1" applyFont="1" applyFill="1" applyAlignment="1">
      <alignment horizontal="center" vertical="top"/>
    </xf>
    <xf numFmtId="0" fontId="61" fillId="7" borderId="0" xfId="6" applyNumberFormat="1" applyFont="1" applyFill="1" applyAlignment="1">
      <alignment horizontal="left"/>
    </xf>
    <xf numFmtId="0" fontId="61" fillId="7" borderId="0" xfId="6" applyNumberFormat="1" applyFont="1" applyFill="1" applyAlignment="1">
      <alignment horizontal="center"/>
    </xf>
    <xf numFmtId="0" fontId="79" fillId="7" borderId="0" xfId="6" applyNumberFormat="1" applyFont="1" applyFill="1" applyAlignment="1">
      <alignment horizontal="left"/>
    </xf>
    <xf numFmtId="0" fontId="79" fillId="7" borderId="0" xfId="6" applyNumberFormat="1" applyFont="1" applyFill="1" applyAlignment="1">
      <alignment horizontal="center"/>
    </xf>
    <xf numFmtId="0" fontId="110" fillId="7" borderId="0" xfId="6" applyNumberFormat="1" applyFont="1" applyFill="1"/>
    <xf numFmtId="0" fontId="110" fillId="7" borderId="0" xfId="6" applyNumberFormat="1" applyFont="1" applyFill="1" applyAlignment="1">
      <alignment horizontal="left"/>
    </xf>
    <xf numFmtId="0" fontId="110" fillId="7" borderId="0" xfId="6" applyNumberFormat="1" applyFont="1" applyFill="1" applyAlignment="1">
      <alignment horizontal="center"/>
    </xf>
    <xf numFmtId="0" fontId="110" fillId="2" borderId="0" xfId="6" applyNumberFormat="1" applyFont="1" applyFill="1" applyAlignment="1">
      <alignment horizontal="left"/>
    </xf>
    <xf numFmtId="0" fontId="110" fillId="2" borderId="0" xfId="6" applyNumberFormat="1" applyFont="1" applyFill="1" applyAlignment="1">
      <alignment horizontal="center"/>
    </xf>
    <xf numFmtId="0" fontId="110" fillId="2" borderId="0" xfId="6" applyNumberFormat="1" applyFont="1" applyFill="1"/>
    <xf numFmtId="0" fontId="110" fillId="0" borderId="0" xfId="6" applyNumberFormat="1" applyFont="1"/>
    <xf numFmtId="0" fontId="110" fillId="0" borderId="0" xfId="6" applyNumberFormat="1" applyFont="1" applyAlignment="1">
      <alignment horizontal="center"/>
    </xf>
    <xf numFmtId="0" fontId="79" fillId="0" borderId="0" xfId="6" applyNumberFormat="1" applyFont="1" applyAlignment="1">
      <alignment horizontal="center"/>
    </xf>
    <xf numFmtId="0" fontId="79" fillId="0" borderId="0" xfId="6" applyNumberFormat="1" applyFont="1"/>
    <xf numFmtId="0" fontId="87" fillId="0" borderId="0" xfId="0" applyFont="1"/>
    <xf numFmtId="0" fontId="213" fillId="7" borderId="0" xfId="0" applyFont="1" applyFill="1"/>
    <xf numFmtId="0" fontId="214" fillId="7" borderId="0" xfId="0" applyFont="1" applyFill="1"/>
    <xf numFmtId="0" fontId="132" fillId="9" borderId="0" xfId="6" applyNumberFormat="1" applyFont="1" applyFill="1" applyAlignment="1">
      <alignment horizontal="left" indent="1"/>
    </xf>
    <xf numFmtId="0" fontId="77" fillId="9" borderId="0" xfId="6" applyNumberFormat="1" applyFont="1" applyFill="1" applyAlignment="1">
      <alignment horizontal="left" indent="1"/>
    </xf>
    <xf numFmtId="0" fontId="69" fillId="0" borderId="5" xfId="0" applyFont="1" applyBorder="1" applyAlignment="1">
      <alignment horizontal="center" wrapText="1"/>
    </xf>
    <xf numFmtId="2" fontId="61" fillId="3" borderId="2" xfId="0" applyNumberFormat="1" applyFont="1" applyFill="1" applyBorder="1"/>
    <xf numFmtId="165" fontId="91" fillId="0" borderId="3" xfId="0" applyNumberFormat="1" applyFont="1" applyBorder="1"/>
    <xf numFmtId="0" fontId="61" fillId="0" borderId="3" xfId="0" applyFont="1" applyBorder="1"/>
    <xf numFmtId="0" fontId="212" fillId="0" borderId="0" xfId="0" applyFont="1"/>
    <xf numFmtId="0" fontId="212" fillId="7" borderId="0" xfId="0" applyFont="1" applyFill="1"/>
    <xf numFmtId="0" fontId="215" fillId="0" borderId="0" xfId="0" applyFont="1"/>
    <xf numFmtId="0" fontId="61" fillId="10" borderId="0" xfId="0" applyFont="1" applyFill="1" applyProtection="1">
      <protection locked="0"/>
    </xf>
    <xf numFmtId="0" fontId="61" fillId="10" borderId="4" xfId="0" applyFont="1" applyFill="1" applyBorder="1" applyProtection="1">
      <protection locked="0"/>
    </xf>
    <xf numFmtId="0" fontId="174" fillId="7" borderId="0" xfId="0" applyFont="1" applyFill="1"/>
    <xf numFmtId="14" fontId="172" fillId="11" borderId="0" xfId="0" applyNumberFormat="1" applyFont="1" applyFill="1" applyAlignment="1" applyProtection="1">
      <alignment horizontal="center" vertical="center" shrinkToFit="1"/>
      <protection locked="0"/>
    </xf>
    <xf numFmtId="0" fontId="168" fillId="11" borderId="0" xfId="0" applyFont="1" applyFill="1" applyAlignment="1" applyProtection="1">
      <alignment horizontal="left"/>
      <protection locked="0"/>
    </xf>
    <xf numFmtId="0" fontId="169" fillId="7" borderId="0" xfId="0" applyFont="1" applyFill="1"/>
    <xf numFmtId="0" fontId="169" fillId="7" borderId="0" xfId="6" applyNumberFormat="1" applyFont="1" applyFill="1" applyAlignment="1">
      <alignment horizontal="center" vertical="center"/>
    </xf>
    <xf numFmtId="0" fontId="170" fillId="7" borderId="0" xfId="0" applyFont="1" applyFill="1" applyAlignment="1">
      <alignment horizontal="left" indent="13"/>
    </xf>
    <xf numFmtId="0" fontId="216" fillId="7" borderId="0" xfId="0" applyFont="1" applyFill="1"/>
    <xf numFmtId="0" fontId="169" fillId="11" borderId="0" xfId="6" applyNumberFormat="1" applyFont="1" applyFill="1" applyAlignment="1">
      <alignment horizontal="center"/>
    </xf>
    <xf numFmtId="0" fontId="168" fillId="7" borderId="0" xfId="6" applyNumberFormat="1" applyFont="1" applyFill="1"/>
    <xf numFmtId="0" fontId="168" fillId="7" borderId="40" xfId="6" applyNumberFormat="1" applyFont="1" applyFill="1" applyBorder="1"/>
    <xf numFmtId="0" fontId="170" fillId="7" borderId="0" xfId="6" applyNumberFormat="1" applyFont="1" applyFill="1"/>
    <xf numFmtId="0" fontId="170" fillId="7" borderId="40" xfId="0" applyFont="1" applyFill="1" applyBorder="1"/>
    <xf numFmtId="0" fontId="168" fillId="7" borderId="40" xfId="0" applyFont="1" applyFill="1" applyBorder="1" applyAlignment="1">
      <alignment horizontal="left"/>
    </xf>
    <xf numFmtId="0" fontId="170" fillId="7" borderId="0" xfId="6" applyNumberFormat="1" applyFont="1" applyFill="1" applyAlignment="1">
      <alignment horizontal="right"/>
    </xf>
    <xf numFmtId="0" fontId="168" fillId="7" borderId="0" xfId="6" applyNumberFormat="1" applyFont="1" applyFill="1" applyAlignment="1">
      <alignment horizontal="left"/>
    </xf>
    <xf numFmtId="0" fontId="168" fillId="7" borderId="41" xfId="6" applyNumberFormat="1" applyFont="1" applyFill="1" applyBorder="1" applyAlignment="1">
      <alignment horizontal="left"/>
    </xf>
    <xf numFmtId="0" fontId="168" fillId="7" borderId="41" xfId="6" applyNumberFormat="1" applyFont="1" applyFill="1" applyBorder="1"/>
    <xf numFmtId="6" fontId="168" fillId="7" borderId="0" xfId="6" applyNumberFormat="1" applyFont="1" applyFill="1" applyAlignment="1">
      <alignment horizontal="left"/>
    </xf>
    <xf numFmtId="6" fontId="168" fillId="7" borderId="40" xfId="0" applyNumberFormat="1" applyFont="1" applyFill="1" applyBorder="1" applyAlignment="1">
      <alignment horizontal="left"/>
    </xf>
    <xf numFmtId="167" fontId="168" fillId="7" borderId="40" xfId="13" applyNumberFormat="1" applyFont="1" applyFill="1" applyBorder="1" applyAlignment="1" applyProtection="1">
      <alignment horizontal="center" vertical="center"/>
    </xf>
    <xf numFmtId="0" fontId="168" fillId="7" borderId="40" xfId="0" applyFont="1" applyFill="1" applyBorder="1"/>
    <xf numFmtId="0" fontId="170" fillId="7" borderId="0" xfId="0" applyFont="1" applyFill="1" applyAlignment="1">
      <alignment shrinkToFit="1"/>
    </xf>
    <xf numFmtId="14" fontId="168" fillId="7" borderId="0" xfId="0" applyNumberFormat="1" applyFont="1" applyFill="1" applyAlignment="1">
      <alignment horizontal="left"/>
    </xf>
    <xf numFmtId="0" fontId="170" fillId="7" borderId="41" xfId="0" applyFont="1" applyFill="1" applyBorder="1"/>
    <xf numFmtId="0" fontId="168" fillId="7" borderId="41" xfId="0" applyFont="1" applyFill="1" applyBorder="1" applyAlignment="1">
      <alignment horizontal="left"/>
    </xf>
    <xf numFmtId="6" fontId="168" fillId="7" borderId="0" xfId="0" applyNumberFormat="1" applyFont="1" applyFill="1" applyAlignment="1">
      <alignment horizontal="left"/>
    </xf>
    <xf numFmtId="167" fontId="168" fillId="7" borderId="41" xfId="13" applyNumberFormat="1" applyFont="1" applyFill="1" applyBorder="1" applyAlignment="1" applyProtection="1">
      <alignment horizontal="left"/>
    </xf>
    <xf numFmtId="166" fontId="168" fillId="7" borderId="0" xfId="0" applyNumberFormat="1" applyFont="1" applyFill="1"/>
    <xf numFmtId="0" fontId="168" fillId="7" borderId="0" xfId="0" applyFont="1" applyFill="1" applyAlignment="1">
      <alignment horizontal="center"/>
    </xf>
    <xf numFmtId="0" fontId="168" fillId="7" borderId="0" xfId="0" applyFont="1" applyFill="1" applyAlignment="1">
      <alignment horizontal="left" indent="5"/>
    </xf>
    <xf numFmtId="1" fontId="168" fillId="7" borderId="0" xfId="0" applyNumberFormat="1" applyFont="1" applyFill="1" applyAlignment="1">
      <alignment horizontal="center"/>
    </xf>
    <xf numFmtId="0" fontId="168" fillId="7" borderId="0" xfId="0" applyFont="1" applyFill="1" applyAlignment="1">
      <alignment horizontal="left" indent="1" shrinkToFit="1"/>
    </xf>
    <xf numFmtId="0" fontId="146" fillId="7" borderId="0" xfId="0" applyFont="1" applyFill="1" applyAlignment="1">
      <alignment horizontal="left"/>
    </xf>
    <xf numFmtId="0" fontId="146" fillId="7" borderId="0" xfId="0" applyFont="1" applyFill="1"/>
    <xf numFmtId="0" fontId="61" fillId="7" borderId="0" xfId="0" applyFont="1" applyFill="1" applyAlignment="1">
      <alignment horizontal="left"/>
    </xf>
    <xf numFmtId="0" fontId="105" fillId="7" borderId="0" xfId="0" applyFont="1" applyFill="1"/>
    <xf numFmtId="0" fontId="105" fillId="7" borderId="0" xfId="0" applyFont="1" applyFill="1" applyAlignment="1">
      <alignment horizontal="left"/>
    </xf>
    <xf numFmtId="168" fontId="86" fillId="7" borderId="0" xfId="6" applyFont="1" applyFill="1" applyAlignment="1">
      <alignment vertical="center"/>
    </xf>
    <xf numFmtId="168" fontId="61" fillId="2" borderId="0" xfId="6" applyFont="1" applyFill="1" applyAlignment="1">
      <alignment horizontal="center" vertical="center"/>
    </xf>
    <xf numFmtId="168" fontId="62" fillId="2" borderId="21" xfId="6" applyFont="1" applyFill="1" applyBorder="1" applyAlignment="1">
      <alignment vertical="center"/>
    </xf>
    <xf numFmtId="168" fontId="95" fillId="2" borderId="0" xfId="6" applyFont="1" applyFill="1" applyAlignment="1">
      <alignment vertical="center"/>
    </xf>
    <xf numFmtId="168" fontId="98" fillId="2" borderId="0" xfId="6" applyFont="1" applyFill="1" applyAlignment="1">
      <alignment vertical="center"/>
    </xf>
    <xf numFmtId="168" fontId="62" fillId="2" borderId="0" xfId="6" applyFont="1" applyFill="1" applyAlignment="1">
      <alignment vertical="center"/>
    </xf>
    <xf numFmtId="6" fontId="144" fillId="7" borderId="0" xfId="8" applyNumberFormat="1" applyFont="1" applyFill="1" applyAlignment="1">
      <alignment vertical="center" wrapText="1"/>
    </xf>
    <xf numFmtId="168" fontId="62" fillId="7" borderId="0" xfId="6" applyFont="1" applyFill="1" applyAlignment="1">
      <alignment vertical="center"/>
    </xf>
    <xf numFmtId="168" fontId="61" fillId="7" borderId="0" xfId="6" applyFont="1" applyFill="1" applyAlignment="1">
      <alignment horizontal="right" vertical="center"/>
    </xf>
    <xf numFmtId="168" fontId="174" fillId="7" borderId="0" xfId="6" applyFont="1" applyFill="1" applyAlignment="1">
      <alignment vertical="center"/>
    </xf>
    <xf numFmtId="168" fontId="174" fillId="7" borderId="0" xfId="6" applyFont="1" applyFill="1" applyAlignment="1" applyProtection="1">
      <alignment vertical="center"/>
      <protection locked="0"/>
    </xf>
    <xf numFmtId="168" fontId="144" fillId="7" borderId="0" xfId="6" applyFont="1" applyFill="1" applyAlignment="1">
      <alignment vertical="center"/>
    </xf>
    <xf numFmtId="168" fontId="174" fillId="7" borderId="0" xfId="6" applyFont="1" applyFill="1"/>
    <xf numFmtId="0" fontId="148" fillId="7" borderId="41" xfId="0" applyFont="1" applyFill="1" applyBorder="1"/>
    <xf numFmtId="0" fontId="148" fillId="7" borderId="0" xfId="0" applyFont="1" applyFill="1"/>
    <xf numFmtId="168" fontId="61" fillId="7" borderId="0" xfId="6" applyFont="1" applyFill="1" applyAlignment="1" applyProtection="1">
      <alignment horizontal="center" shrinkToFit="1"/>
      <protection locked="0"/>
    </xf>
    <xf numFmtId="0" fontId="61" fillId="7" borderId="0" xfId="8" applyFont="1" applyFill="1" applyAlignment="1" applyProtection="1">
      <alignment horizontal="center" vertical="center" shrinkToFit="1"/>
      <protection locked="0"/>
    </xf>
    <xf numFmtId="168" fontId="73" fillId="7" borderId="0" xfId="6" applyFont="1" applyFill="1" applyAlignment="1">
      <alignment vertical="center" wrapText="1" shrinkToFit="1"/>
    </xf>
    <xf numFmtId="0" fontId="170" fillId="7" borderId="0" xfId="10" applyNumberFormat="1" applyFont="1" applyFill="1"/>
    <xf numFmtId="0" fontId="168" fillId="7" borderId="0" xfId="6" applyNumberFormat="1" applyFont="1" applyFill="1" applyAlignment="1">
      <alignment horizontal="left" indent="1"/>
    </xf>
    <xf numFmtId="0" fontId="170" fillId="7" borderId="41" xfId="6" applyNumberFormat="1" applyFont="1" applyFill="1" applyBorder="1" applyAlignment="1">
      <alignment horizontal="right"/>
    </xf>
    <xf numFmtId="0" fontId="168" fillId="7" borderId="53" xfId="0" applyFont="1" applyFill="1" applyBorder="1"/>
    <xf numFmtId="168" fontId="221" fillId="7" borderId="0" xfId="6" applyFont="1" applyFill="1"/>
    <xf numFmtId="0" fontId="87" fillId="7" borderId="0" xfId="8" applyFont="1" applyFill="1" applyAlignment="1">
      <alignment vertical="center" wrapText="1"/>
    </xf>
    <xf numFmtId="167" fontId="96" fillId="2" borderId="0" xfId="14" applyNumberFormat="1" applyFont="1" applyFill="1" applyBorder="1" applyAlignment="1" applyProtection="1">
      <alignment horizontal="center" vertical="center" shrinkToFit="1"/>
    </xf>
    <xf numFmtId="1" fontId="168" fillId="7" borderId="54" xfId="0" applyNumberFormat="1" applyFont="1" applyFill="1" applyBorder="1" applyAlignment="1">
      <alignment horizontal="left"/>
    </xf>
    <xf numFmtId="0" fontId="170" fillId="7" borderId="54" xfId="0" applyFont="1" applyFill="1" applyBorder="1" applyAlignment="1">
      <alignment vertical="center"/>
    </xf>
    <xf numFmtId="168" fontId="61" fillId="7" borderId="0" xfId="6" applyFont="1" applyFill="1" applyAlignment="1">
      <alignment horizontal="left" shrinkToFit="1"/>
    </xf>
    <xf numFmtId="167" fontId="66" fillId="7" borderId="0" xfId="13" applyNumberFormat="1" applyFont="1" applyFill="1" applyBorder="1" applyAlignment="1" applyProtection="1">
      <alignment horizontal="center" vertical="center"/>
    </xf>
    <xf numFmtId="168" fontId="61" fillId="7" borderId="0" xfId="6" applyFont="1" applyFill="1" applyAlignment="1">
      <alignment horizontal="center" shrinkToFit="1"/>
    </xf>
    <xf numFmtId="6" fontId="66" fillId="7" borderId="0" xfId="6" applyNumberFormat="1" applyFont="1" applyFill="1" applyAlignment="1">
      <alignment horizontal="center" vertical="center"/>
    </xf>
    <xf numFmtId="168" fontId="113" fillId="7" borderId="0" xfId="6" applyFont="1" applyFill="1" applyAlignment="1">
      <alignment horizontal="center" shrinkToFit="1"/>
    </xf>
    <xf numFmtId="0" fontId="61" fillId="0" borderId="21" xfId="8" applyFont="1" applyBorder="1" applyAlignment="1">
      <alignment horizontal="left" shrinkToFit="1"/>
    </xf>
    <xf numFmtId="168" fontId="61" fillId="10" borderId="19" xfId="6" applyFont="1" applyFill="1" applyBorder="1" applyAlignment="1" applyProtection="1">
      <alignment horizontal="center"/>
      <protection locked="0"/>
    </xf>
    <xf numFmtId="168" fontId="58" fillId="2" borderId="0" xfId="6" applyFont="1" applyFill="1" applyAlignment="1">
      <alignment horizontal="center" shrinkToFit="1"/>
    </xf>
    <xf numFmtId="168" fontId="61" fillId="7" borderId="0" xfId="6" applyFont="1" applyFill="1" applyAlignment="1">
      <alignment horizontal="center" vertical="center"/>
    </xf>
    <xf numFmtId="0" fontId="61" fillId="7" borderId="0" xfId="0" applyFont="1" applyFill="1" applyAlignment="1">
      <alignment vertical="center" shrinkToFit="1"/>
    </xf>
    <xf numFmtId="0" fontId="66" fillId="7" borderId="0" xfId="8" applyFont="1" applyFill="1" applyAlignment="1">
      <alignment vertical="center" wrapText="1"/>
    </xf>
    <xf numFmtId="0" fontId="211" fillId="7" borderId="0" xfId="6" applyNumberFormat="1" applyFont="1" applyFill="1" applyAlignment="1">
      <alignment vertical="center"/>
    </xf>
    <xf numFmtId="0" fontId="212" fillId="7" borderId="0" xfId="6" applyNumberFormat="1" applyFont="1" applyFill="1" applyAlignment="1">
      <alignment horizontal="center" vertical="center"/>
    </xf>
    <xf numFmtId="0" fontId="158" fillId="7" borderId="0" xfId="6" applyNumberFormat="1" applyFont="1" applyFill="1" applyAlignment="1">
      <alignment vertical="center"/>
    </xf>
    <xf numFmtId="0" fontId="222" fillId="7" borderId="0" xfId="6" applyNumberFormat="1" applyFont="1" applyFill="1" applyAlignment="1">
      <alignment horizontal="center" vertical="center"/>
    </xf>
    <xf numFmtId="0" fontId="143" fillId="2" borderId="55" xfId="6" applyNumberFormat="1" applyFont="1" applyFill="1" applyBorder="1" applyAlignment="1">
      <alignment horizontal="left" vertical="center"/>
    </xf>
    <xf numFmtId="0" fontId="66" fillId="2" borderId="55" xfId="6" applyNumberFormat="1" applyFont="1" applyFill="1" applyBorder="1" applyAlignment="1">
      <alignment horizontal="center" vertical="center"/>
    </xf>
    <xf numFmtId="0" fontId="66" fillId="2" borderId="56" xfId="6" applyNumberFormat="1" applyFont="1" applyFill="1" applyBorder="1" applyAlignment="1">
      <alignment horizontal="center" vertical="center"/>
    </xf>
    <xf numFmtId="6" fontId="61" fillId="10" borderId="57" xfId="6" applyNumberFormat="1" applyFont="1" applyFill="1" applyBorder="1" applyAlignment="1" applyProtection="1">
      <alignment horizontal="center"/>
      <protection locked="0"/>
    </xf>
    <xf numFmtId="6" fontId="66" fillId="7" borderId="38" xfId="6" applyNumberFormat="1" applyFont="1" applyFill="1" applyBorder="1" applyAlignment="1">
      <alignment horizontal="center"/>
    </xf>
    <xf numFmtId="6" fontId="66" fillId="10" borderId="59" xfId="6" applyNumberFormat="1" applyFont="1" applyFill="1" applyBorder="1" applyAlignment="1" applyProtection="1">
      <alignment horizontal="center"/>
      <protection locked="0"/>
    </xf>
    <xf numFmtId="0" fontId="66" fillId="2" borderId="60" xfId="6" applyNumberFormat="1" applyFont="1" applyFill="1" applyBorder="1" applyAlignment="1">
      <alignment horizontal="center" vertical="center"/>
    </xf>
    <xf numFmtId="0" fontId="66" fillId="2" borderId="61" xfId="6" applyNumberFormat="1" applyFont="1" applyFill="1" applyBorder="1" applyAlignment="1">
      <alignment horizontal="center" vertical="center"/>
    </xf>
    <xf numFmtId="0" fontId="61" fillId="2" borderId="55" xfId="6" applyNumberFormat="1" applyFont="1" applyFill="1" applyBorder="1" applyAlignment="1">
      <alignment vertical="center"/>
    </xf>
    <xf numFmtId="0" fontId="66" fillId="2" borderId="62" xfId="6" applyNumberFormat="1" applyFont="1" applyFill="1" applyBorder="1" applyAlignment="1">
      <alignment horizontal="left" vertical="center"/>
    </xf>
    <xf numFmtId="0" fontId="61" fillId="2" borderId="55" xfId="6" applyNumberFormat="1" applyFont="1" applyFill="1" applyBorder="1" applyAlignment="1">
      <alignment horizontal="left" vertical="center" indent="2"/>
    </xf>
    <xf numFmtId="0" fontId="61" fillId="7" borderId="55" xfId="6" applyNumberFormat="1" applyFont="1" applyFill="1" applyBorder="1" applyAlignment="1">
      <alignment vertical="center"/>
    </xf>
    <xf numFmtId="6" fontId="209" fillId="2" borderId="56" xfId="3" applyNumberFormat="1" applyFont="1" applyFill="1" applyBorder="1" applyAlignment="1" applyProtection="1">
      <alignment horizontal="right" vertical="center"/>
    </xf>
    <xf numFmtId="6" fontId="66" fillId="7" borderId="63" xfId="6" applyNumberFormat="1" applyFont="1" applyFill="1" applyBorder="1" applyAlignment="1">
      <alignment horizontal="center"/>
    </xf>
    <xf numFmtId="167" fontId="82" fillId="7" borderId="11" xfId="14" applyNumberFormat="1" applyFont="1" applyFill="1" applyBorder="1" applyAlignment="1" applyProtection="1">
      <alignment horizontal="center" vertical="center"/>
    </xf>
    <xf numFmtId="0" fontId="66" fillId="2" borderId="55" xfId="6" applyNumberFormat="1" applyFont="1" applyFill="1" applyBorder="1" applyAlignment="1">
      <alignment horizontal="left" vertical="center"/>
    </xf>
    <xf numFmtId="6" fontId="66" fillId="2" borderId="55" xfId="3" applyNumberFormat="1" applyFont="1" applyFill="1" applyBorder="1" applyAlignment="1" applyProtection="1">
      <alignment horizontal="center" vertical="center"/>
    </xf>
    <xf numFmtId="6" fontId="62" fillId="10" borderId="11" xfId="3" applyNumberFormat="1" applyFont="1" applyFill="1" applyBorder="1" applyAlignment="1" applyProtection="1">
      <alignment horizontal="center" vertical="center"/>
      <protection locked="0"/>
    </xf>
    <xf numFmtId="168" fontId="223" fillId="7" borderId="55" xfId="6" applyFont="1" applyFill="1" applyBorder="1" applyAlignment="1">
      <alignment horizontal="left" vertical="center" indent="2"/>
    </xf>
    <xf numFmtId="0" fontId="82" fillId="7" borderId="55" xfId="6" applyNumberFormat="1" applyFont="1" applyFill="1" applyBorder="1" applyAlignment="1">
      <alignment horizontal="center" vertical="center"/>
    </xf>
    <xf numFmtId="9" fontId="89" fillId="7" borderId="55" xfId="14" applyFont="1" applyFill="1" applyBorder="1" applyAlignment="1" applyProtection="1">
      <alignment horizontal="center" vertical="center"/>
    </xf>
    <xf numFmtId="0" fontId="223" fillId="7" borderId="58" xfId="6" applyNumberFormat="1" applyFont="1" applyFill="1" applyBorder="1" applyAlignment="1">
      <alignment horizontal="center" vertical="center"/>
    </xf>
    <xf numFmtId="168" fontId="223" fillId="7" borderId="0" xfId="6" applyFont="1" applyFill="1" applyAlignment="1">
      <alignment horizontal="left" vertical="center" indent="2"/>
    </xf>
    <xf numFmtId="0" fontId="82" fillId="7" borderId="0" xfId="6" applyNumberFormat="1" applyFont="1" applyFill="1" applyAlignment="1">
      <alignment horizontal="center" vertical="center"/>
    </xf>
    <xf numFmtId="9" fontId="89" fillId="7" borderId="0" xfId="14" applyFont="1" applyFill="1" applyBorder="1" applyAlignment="1" applyProtection="1">
      <alignment horizontal="center"/>
    </xf>
    <xf numFmtId="9" fontId="89" fillId="7" borderId="0" xfId="14" applyFont="1" applyFill="1" applyBorder="1" applyAlignment="1" applyProtection="1">
      <alignment horizontal="center" vertical="center"/>
    </xf>
    <xf numFmtId="0" fontId="61" fillId="2" borderId="55" xfId="6" applyNumberFormat="1" applyFont="1" applyFill="1" applyBorder="1" applyAlignment="1">
      <alignment horizontal="left" vertical="center" indent="1"/>
    </xf>
    <xf numFmtId="0" fontId="61" fillId="2" borderId="56" xfId="6" applyNumberFormat="1" applyFont="1" applyFill="1" applyBorder="1" applyAlignment="1">
      <alignment horizontal="left" vertical="center" indent="1"/>
    </xf>
    <xf numFmtId="167" fontId="61" fillId="2" borderId="58" xfId="14" applyNumberFormat="1" applyFont="1" applyFill="1" applyBorder="1" applyAlignment="1" applyProtection="1">
      <alignment horizontal="center" vertical="center"/>
    </xf>
    <xf numFmtId="9" fontId="147" fillId="7" borderId="19" xfId="3" applyNumberFormat="1" applyFont="1" applyFill="1" applyBorder="1" applyAlignment="1" applyProtection="1">
      <alignment vertical="top" shrinkToFit="1"/>
    </xf>
    <xf numFmtId="9" fontId="147" fillId="7" borderId="0" xfId="3" applyNumberFormat="1" applyFont="1" applyFill="1" applyBorder="1" applyAlignment="1" applyProtection="1">
      <alignment vertical="center" shrinkToFit="1"/>
    </xf>
    <xf numFmtId="9" fontId="147" fillId="7" borderId="19" xfId="3" applyNumberFormat="1" applyFont="1" applyFill="1" applyBorder="1" applyAlignment="1" applyProtection="1">
      <alignment vertical="center" shrinkToFit="1"/>
    </xf>
    <xf numFmtId="6" fontId="147" fillId="7" borderId="0" xfId="3" applyNumberFormat="1" applyFont="1" applyFill="1" applyBorder="1" applyAlignment="1" applyProtection="1">
      <alignment horizontal="center"/>
    </xf>
    <xf numFmtId="0" fontId="147" fillId="7" borderId="19" xfId="6" applyNumberFormat="1" applyFont="1" applyFill="1" applyBorder="1" applyAlignment="1">
      <alignment horizontal="left" vertical="top"/>
    </xf>
    <xf numFmtId="10" fontId="147" fillId="7" borderId="19" xfId="14" applyNumberFormat="1" applyFont="1" applyFill="1" applyBorder="1" applyAlignment="1" applyProtection="1">
      <alignment horizontal="center" vertical="top"/>
    </xf>
    <xf numFmtId="167" fontId="147" fillId="7" borderId="19" xfId="14" applyNumberFormat="1" applyFont="1" applyFill="1" applyBorder="1" applyAlignment="1" applyProtection="1">
      <alignment horizontal="center" vertical="top"/>
    </xf>
    <xf numFmtId="0" fontId="147" fillId="7" borderId="0" xfId="6" applyNumberFormat="1" applyFont="1" applyFill="1" applyAlignment="1">
      <alignment horizontal="left" vertical="center"/>
    </xf>
    <xf numFmtId="10" fontId="147" fillId="7" borderId="0" xfId="14" applyNumberFormat="1" applyFont="1" applyFill="1" applyBorder="1" applyAlignment="1" applyProtection="1">
      <alignment horizontal="center" vertical="center"/>
    </xf>
    <xf numFmtId="167" fontId="147" fillId="7" borderId="0" xfId="14" applyNumberFormat="1" applyFont="1" applyFill="1" applyBorder="1" applyAlignment="1" applyProtection="1">
      <alignment horizontal="center" vertical="center"/>
    </xf>
    <xf numFmtId="0" fontId="147" fillId="7" borderId="19" xfId="6" applyNumberFormat="1" applyFont="1" applyFill="1" applyBorder="1" applyAlignment="1">
      <alignment horizontal="left" vertical="center"/>
    </xf>
    <xf numFmtId="10" fontId="147" fillId="7" borderId="19" xfId="14" applyNumberFormat="1" applyFont="1" applyFill="1" applyBorder="1" applyAlignment="1" applyProtection="1">
      <alignment horizontal="center" vertical="center"/>
    </xf>
    <xf numFmtId="167" fontId="147" fillId="7" borderId="19" xfId="14" applyNumberFormat="1" applyFont="1" applyFill="1" applyBorder="1" applyAlignment="1" applyProtection="1">
      <alignment horizontal="center" vertical="center"/>
    </xf>
    <xf numFmtId="0" fontId="150" fillId="7" borderId="0" xfId="6" applyNumberFormat="1" applyFont="1" applyFill="1" applyAlignment="1">
      <alignment horizontal="left" vertical="center"/>
    </xf>
    <xf numFmtId="10" fontId="150" fillId="7" borderId="0" xfId="14" applyNumberFormat="1" applyFont="1" applyFill="1" applyBorder="1" applyAlignment="1" applyProtection="1">
      <alignment horizontal="center" vertical="center"/>
    </xf>
    <xf numFmtId="9" fontId="150" fillId="7" borderId="0" xfId="3" applyNumberFormat="1" applyFont="1" applyFill="1" applyBorder="1" applyAlignment="1" applyProtection="1">
      <alignment vertical="center" shrinkToFit="1"/>
    </xf>
    <xf numFmtId="167" fontId="150" fillId="7" borderId="0" xfId="14" applyNumberFormat="1" applyFont="1" applyFill="1" applyBorder="1" applyAlignment="1" applyProtection="1">
      <alignment horizontal="center" vertical="center"/>
    </xf>
    <xf numFmtId="0" fontId="61" fillId="7" borderId="0" xfId="8" applyFont="1" applyFill="1" applyAlignment="1">
      <alignment horizontal="left" vertical="center" indent="4"/>
    </xf>
    <xf numFmtId="168" fontId="104" fillId="7" borderId="0" xfId="6" applyFont="1" applyFill="1" applyAlignment="1">
      <alignment horizontal="center" shrinkToFit="1"/>
    </xf>
    <xf numFmtId="0" fontId="91" fillId="7" borderId="0" xfId="0" applyFont="1" applyFill="1" applyAlignment="1">
      <alignment horizontal="right" indent="2"/>
    </xf>
    <xf numFmtId="6" fontId="209" fillId="2" borderId="0" xfId="6" applyNumberFormat="1" applyFont="1" applyFill="1" applyAlignment="1">
      <alignment horizontal="right" vertical="center"/>
    </xf>
    <xf numFmtId="6" fontId="76" fillId="7" borderId="6" xfId="6" applyNumberFormat="1" applyFont="1" applyFill="1" applyBorder="1" applyAlignment="1">
      <alignment horizontal="right" indent="1"/>
    </xf>
    <xf numFmtId="168" fontId="144" fillId="7" borderId="0" xfId="6" applyFont="1" applyFill="1" applyAlignment="1">
      <alignment wrapText="1"/>
    </xf>
    <xf numFmtId="14" fontId="123" fillId="10" borderId="0" xfId="10" applyNumberFormat="1" applyFont="1" applyFill="1" applyAlignment="1" applyProtection="1">
      <alignment horizontal="left"/>
      <protection locked="0"/>
    </xf>
    <xf numFmtId="0" fontId="26" fillId="7" borderId="0" xfId="6" applyNumberFormat="1" applyFont="1" applyFill="1" applyAlignment="1">
      <alignment horizontal="left" indent="3"/>
    </xf>
    <xf numFmtId="164" fontId="168" fillId="7" borderId="0" xfId="2" applyNumberFormat="1" applyFont="1" applyFill="1" applyBorder="1" applyAlignment="1" applyProtection="1">
      <alignment horizontal="left"/>
    </xf>
    <xf numFmtId="164" fontId="96" fillId="7" borderId="18" xfId="6" applyNumberFormat="1" applyFont="1" applyFill="1" applyBorder="1" applyAlignment="1">
      <alignment vertical="center" wrapText="1"/>
    </xf>
    <xf numFmtId="0" fontId="61" fillId="7" borderId="65" xfId="6" applyNumberFormat="1" applyFont="1" applyFill="1" applyBorder="1" applyAlignment="1" applyProtection="1">
      <alignment horizontal="center" vertical="center" shrinkToFit="1"/>
      <protection locked="0"/>
    </xf>
    <xf numFmtId="168" fontId="82" fillId="7" borderId="0" xfId="6" applyFont="1" applyFill="1" applyAlignment="1">
      <alignment horizontal="center"/>
    </xf>
    <xf numFmtId="0" fontId="168" fillId="7" borderId="0" xfId="10" applyNumberFormat="1" applyFont="1" applyFill="1" applyAlignment="1">
      <alignment horizontal="left" shrinkToFit="1"/>
    </xf>
    <xf numFmtId="167" fontId="224" fillId="2" borderId="0" xfId="6" applyNumberFormat="1" applyFont="1" applyFill="1" applyAlignment="1">
      <alignment vertical="center"/>
    </xf>
    <xf numFmtId="6" fontId="95" fillId="7" borderId="0" xfId="6" applyNumberFormat="1" applyFont="1" applyFill="1" applyAlignment="1">
      <alignment horizontal="right" indent="1"/>
    </xf>
    <xf numFmtId="167" fontId="121" fillId="2" borderId="0" xfId="6" applyNumberFormat="1" applyFont="1" applyFill="1" applyAlignment="1">
      <alignment horizontal="right" indent="1"/>
    </xf>
    <xf numFmtId="167" fontId="121" fillId="2" borderId="66" xfId="6" applyNumberFormat="1" applyFont="1" applyFill="1" applyBorder="1" applyAlignment="1">
      <alignment horizontal="right" indent="1"/>
    </xf>
    <xf numFmtId="168" fontId="209" fillId="2" borderId="0" xfId="6" applyFont="1" applyFill="1" applyAlignment="1">
      <alignment vertical="top"/>
    </xf>
    <xf numFmtId="168" fontId="209" fillId="7" borderId="0" xfId="6" applyFont="1" applyFill="1" applyAlignment="1">
      <alignment vertical="top"/>
    </xf>
    <xf numFmtId="167" fontId="64" fillId="7" borderId="48" xfId="6" applyNumberFormat="1" applyFont="1" applyFill="1" applyBorder="1" applyAlignment="1" applyProtection="1">
      <alignment horizontal="center"/>
      <protection locked="0"/>
    </xf>
    <xf numFmtId="167" fontId="64" fillId="7" borderId="67" xfId="6" applyNumberFormat="1" applyFont="1" applyFill="1" applyBorder="1" applyAlignment="1" applyProtection="1">
      <alignment horizontal="center"/>
      <protection locked="0"/>
    </xf>
    <xf numFmtId="6" fontId="149" fillId="7" borderId="0" xfId="6" applyNumberFormat="1" applyFont="1" applyFill="1" applyAlignment="1">
      <alignment horizontal="right" vertical="center"/>
    </xf>
    <xf numFmtId="0" fontId="113" fillId="7" borderId="0" xfId="0" applyFont="1" applyFill="1"/>
    <xf numFmtId="0" fontId="228" fillId="7" borderId="0" xfId="0" applyFont="1" applyFill="1"/>
    <xf numFmtId="0" fontId="227" fillId="7" borderId="0" xfId="0" applyFont="1" applyFill="1"/>
    <xf numFmtId="0" fontId="62" fillId="2" borderId="0" xfId="6" applyNumberFormat="1" applyFont="1" applyFill="1" applyAlignment="1">
      <alignment horizontal="left" vertical="center"/>
    </xf>
    <xf numFmtId="167" fontId="210" fillId="7" borderId="0" xfId="13" applyNumberFormat="1" applyFont="1" applyFill="1" applyBorder="1" applyAlignment="1" applyProtection="1">
      <alignment horizontal="center" vertical="center"/>
    </xf>
    <xf numFmtId="0" fontId="158" fillId="13" borderId="20" xfId="6" applyNumberFormat="1" applyFont="1" applyFill="1" applyBorder="1" applyAlignment="1">
      <alignment horizontal="left" vertical="center" indent="1"/>
    </xf>
    <xf numFmtId="10" fontId="211" fillId="13" borderId="20" xfId="14" applyNumberFormat="1" applyFont="1" applyFill="1" applyBorder="1" applyAlignment="1" applyProtection="1">
      <alignment horizontal="center" vertical="center"/>
    </xf>
    <xf numFmtId="167" fontId="211" fillId="13" borderId="68" xfId="14" applyNumberFormat="1" applyFont="1" applyFill="1" applyBorder="1" applyAlignment="1" applyProtection="1">
      <alignment horizontal="center" vertical="center"/>
    </xf>
    <xf numFmtId="0" fontId="211" fillId="2" borderId="0" xfId="6" applyNumberFormat="1" applyFont="1" applyFill="1" applyAlignment="1">
      <alignment vertical="center"/>
    </xf>
    <xf numFmtId="167" fontId="211" fillId="7" borderId="0" xfId="13" applyNumberFormat="1" applyFont="1" applyFill="1" applyBorder="1" applyAlignment="1" applyProtection="1">
      <alignment vertical="center"/>
    </xf>
    <xf numFmtId="0" fontId="211" fillId="0" borderId="0" xfId="6" applyNumberFormat="1" applyFont="1" applyAlignment="1">
      <alignment vertical="center"/>
    </xf>
    <xf numFmtId="168" fontId="212" fillId="13" borderId="0" xfId="6" applyFont="1" applyFill="1" applyAlignment="1">
      <alignment horizontal="left" vertical="center" indent="2"/>
    </xf>
    <xf numFmtId="0" fontId="211" fillId="13" borderId="0" xfId="6" applyNumberFormat="1" applyFont="1" applyFill="1" applyAlignment="1">
      <alignment horizontal="center" vertical="center"/>
    </xf>
    <xf numFmtId="9" fontId="131" fillId="13" borderId="0" xfId="14" applyFont="1" applyFill="1" applyBorder="1" applyAlignment="1" applyProtection="1">
      <alignment horizontal="center"/>
    </xf>
    <xf numFmtId="9" fontId="131" fillId="13" borderId="0" xfId="14" applyFont="1" applyFill="1" applyBorder="1" applyAlignment="1" applyProtection="1">
      <alignment horizontal="center" vertical="center"/>
    </xf>
    <xf numFmtId="0" fontId="212" fillId="13" borderId="58" xfId="6" applyNumberFormat="1" applyFont="1" applyFill="1" applyBorder="1" applyAlignment="1">
      <alignment horizontal="center" vertical="center"/>
    </xf>
    <xf numFmtId="0" fontId="80" fillId="7" borderId="0" xfId="6" applyNumberFormat="1" applyFont="1" applyFill="1" applyAlignment="1">
      <alignment vertical="center"/>
    </xf>
    <xf numFmtId="168" fontId="61" fillId="7" borderId="0" xfId="6" applyFont="1" applyFill="1" applyAlignment="1" applyProtection="1">
      <alignment shrinkToFit="1"/>
      <protection locked="0"/>
    </xf>
    <xf numFmtId="6" fontId="149" fillId="2" borderId="0" xfId="6" applyNumberFormat="1" applyFont="1" applyFill="1"/>
    <xf numFmtId="10" fontId="146" fillId="7" borderId="0" xfId="6" applyNumberFormat="1" applyFont="1" applyFill="1"/>
    <xf numFmtId="0" fontId="170" fillId="14" borderId="0" xfId="6" applyNumberFormat="1" applyFont="1" applyFill="1"/>
    <xf numFmtId="0" fontId="146" fillId="14" borderId="0" xfId="6" applyNumberFormat="1" applyFont="1" applyFill="1"/>
    <xf numFmtId="0" fontId="202" fillId="14" borderId="0" xfId="6" applyNumberFormat="1" applyFont="1" applyFill="1" applyAlignment="1">
      <alignment horizontal="right"/>
    </xf>
    <xf numFmtId="0" fontId="149" fillId="14" borderId="0" xfId="6" applyNumberFormat="1" applyFont="1" applyFill="1" applyAlignment="1">
      <alignment horizontal="right" indent="1"/>
    </xf>
    <xf numFmtId="0" fontId="67" fillId="2" borderId="0" xfId="6" applyNumberFormat="1" applyFont="1" applyFill="1" applyAlignment="1">
      <alignment horizontal="left"/>
    </xf>
    <xf numFmtId="168" fontId="193" fillId="2" borderId="0" xfId="6" applyFont="1" applyFill="1"/>
    <xf numFmtId="10" fontId="193" fillId="7" borderId="0" xfId="6" applyNumberFormat="1" applyFont="1" applyFill="1" applyAlignment="1">
      <alignment vertical="center"/>
    </xf>
    <xf numFmtId="0" fontId="230" fillId="7" borderId="0" xfId="0" applyFont="1" applyFill="1" applyAlignment="1">
      <alignment horizontal="left"/>
    </xf>
    <xf numFmtId="0" fontId="230" fillId="7" borderId="0" xfId="0" applyFont="1" applyFill="1"/>
    <xf numFmtId="0" fontId="230" fillId="7" borderId="0" xfId="0" applyFont="1" applyFill="1" applyAlignment="1">
      <alignment horizontal="left" indent="1"/>
    </xf>
    <xf numFmtId="0" fontId="230" fillId="7" borderId="0" xfId="0" applyFont="1" applyFill="1" applyAlignment="1">
      <alignment horizontal="right" indent="1"/>
    </xf>
    <xf numFmtId="0" fontId="230" fillId="7" borderId="0" xfId="0" applyFont="1" applyFill="1" applyAlignment="1">
      <alignment horizontal="left" shrinkToFit="1"/>
    </xf>
    <xf numFmtId="165" fontId="93" fillId="7" borderId="0" xfId="6" applyNumberFormat="1" applyFont="1" applyFill="1" applyAlignment="1">
      <alignment horizontal="center"/>
    </xf>
    <xf numFmtId="0" fontId="189" fillId="7" borderId="0" xfId="6" applyNumberFormat="1" applyFont="1" applyFill="1" applyAlignment="1">
      <alignment horizontal="center" vertical="center"/>
    </xf>
    <xf numFmtId="0" fontId="198" fillId="7" borderId="0" xfId="6" applyNumberFormat="1" applyFont="1" applyFill="1" applyAlignment="1">
      <alignment horizontal="center" vertical="center"/>
    </xf>
    <xf numFmtId="0" fontId="198" fillId="7" borderId="0" xfId="6" applyNumberFormat="1" applyFont="1" applyFill="1" applyAlignment="1">
      <alignment horizontal="center" vertical="center" wrapText="1"/>
    </xf>
    <xf numFmtId="37" fontId="78" fillId="7" borderId="0" xfId="6" applyNumberFormat="1" applyFont="1" applyFill="1" applyAlignment="1">
      <alignment horizontal="center"/>
    </xf>
    <xf numFmtId="0" fontId="68" fillId="7" borderId="0" xfId="6" applyNumberFormat="1" applyFont="1" applyFill="1" applyAlignment="1">
      <alignment vertical="center"/>
    </xf>
    <xf numFmtId="0" fontId="231" fillId="12" borderId="0" xfId="6" applyNumberFormat="1" applyFont="1" applyFill="1" applyAlignment="1">
      <alignment horizontal="left" vertical="center"/>
    </xf>
    <xf numFmtId="168" fontId="231" fillId="12" borderId="0" xfId="6" applyFont="1" applyFill="1" applyAlignment="1">
      <alignment horizontal="left" vertical="center"/>
    </xf>
    <xf numFmtId="0" fontId="68" fillId="2" borderId="0" xfId="6" applyNumberFormat="1" applyFont="1" applyFill="1" applyAlignment="1">
      <alignment vertical="center"/>
    </xf>
    <xf numFmtId="37" fontId="93" fillId="7" borderId="0" xfId="6" applyNumberFormat="1" applyFont="1" applyFill="1" applyAlignment="1">
      <alignment horizontal="center"/>
    </xf>
    <xf numFmtId="0" fontId="188" fillId="7" borderId="0" xfId="6" applyNumberFormat="1" applyFont="1" applyFill="1" applyAlignment="1">
      <alignment horizontal="center" vertical="center" wrapText="1"/>
    </xf>
    <xf numFmtId="0" fontId="66" fillId="7" borderId="0" xfId="0" applyFont="1" applyFill="1"/>
    <xf numFmtId="0" fontId="229" fillId="7" borderId="0" xfId="6" applyNumberFormat="1" applyFont="1" applyFill="1" applyAlignment="1">
      <alignment horizontal="left"/>
    </xf>
    <xf numFmtId="0" fontId="229" fillId="7" borderId="0" xfId="6" applyNumberFormat="1" applyFont="1" applyFill="1"/>
    <xf numFmtId="0" fontId="229" fillId="7" borderId="0" xfId="10" applyNumberFormat="1" applyFont="1" applyFill="1" applyAlignment="1">
      <alignment horizontal="right"/>
    </xf>
    <xf numFmtId="0" fontId="229" fillId="7" borderId="0" xfId="6" applyNumberFormat="1" applyFont="1" applyFill="1" applyAlignment="1">
      <alignment horizontal="right" shrinkToFit="1"/>
    </xf>
    <xf numFmtId="0" fontId="229" fillId="7" borderId="0" xfId="6" applyNumberFormat="1" applyFont="1" applyFill="1" applyAlignment="1">
      <alignment horizontal="center"/>
    </xf>
    <xf numFmtId="0" fontId="229" fillId="7" borderId="0" xfId="10" applyNumberFormat="1" applyFont="1" applyFill="1" applyAlignment="1">
      <alignment horizontal="left"/>
    </xf>
    <xf numFmtId="165" fontId="124" fillId="9" borderId="0" xfId="6" applyNumberFormat="1" applyFont="1" applyFill="1" applyAlignment="1">
      <alignment horizontal="center" vertical="center"/>
    </xf>
    <xf numFmtId="165" fontId="76" fillId="7" borderId="19" xfId="6" applyNumberFormat="1" applyFont="1" applyFill="1" applyBorder="1" applyAlignment="1">
      <alignment horizontal="center" vertical="center" wrapText="1"/>
    </xf>
    <xf numFmtId="165" fontId="198" fillId="7" borderId="0" xfId="6" applyNumberFormat="1" applyFont="1" applyFill="1" applyAlignment="1">
      <alignment horizontal="center"/>
    </xf>
    <xf numFmtId="165" fontId="78" fillId="7" borderId="0" xfId="14" applyNumberFormat="1" applyFont="1" applyFill="1" applyBorder="1" applyAlignment="1" applyProtection="1">
      <alignment horizontal="center"/>
    </xf>
    <xf numFmtId="165" fontId="156" fillId="7" borderId="0" xfId="6" applyNumberFormat="1" applyFont="1" applyFill="1" applyAlignment="1">
      <alignment horizontal="center"/>
    </xf>
    <xf numFmtId="165" fontId="232" fillId="7" borderId="0" xfId="6" applyNumberFormat="1" applyFont="1" applyFill="1" applyAlignment="1">
      <alignment vertical="center" wrapText="1" shrinkToFit="1"/>
    </xf>
    <xf numFmtId="165" fontId="233" fillId="7" borderId="0" xfId="14" applyNumberFormat="1" applyFont="1" applyFill="1" applyBorder="1" applyAlignment="1" applyProtection="1">
      <alignment horizontal="center" vertical="center"/>
    </xf>
    <xf numFmtId="165" fontId="231" fillId="12" borderId="19" xfId="6" applyNumberFormat="1" applyFont="1" applyFill="1" applyBorder="1" applyAlignment="1">
      <alignment horizontal="center" vertical="center" wrapText="1"/>
    </xf>
    <xf numFmtId="6" fontId="62" fillId="10" borderId="69" xfId="6" applyNumberFormat="1" applyFont="1" applyFill="1" applyBorder="1" applyAlignment="1" applyProtection="1">
      <alignment horizontal="center" vertical="center" wrapText="1"/>
      <protection locked="0"/>
    </xf>
    <xf numFmtId="0" fontId="57" fillId="15" borderId="0" xfId="6" applyNumberFormat="1" applyFont="1" applyFill="1" applyAlignment="1">
      <alignment horizontal="center" vertical="center" wrapText="1"/>
    </xf>
    <xf numFmtId="0" fontId="196" fillId="7" borderId="0" xfId="6" applyNumberFormat="1" applyFont="1" applyFill="1" applyAlignment="1">
      <alignment horizontal="center" vertical="center"/>
    </xf>
    <xf numFmtId="14" fontId="229" fillId="16" borderId="0" xfId="10" applyNumberFormat="1" applyFont="1" applyFill="1" applyAlignment="1" applyProtection="1">
      <alignment horizontal="left"/>
      <protection locked="0"/>
    </xf>
    <xf numFmtId="0" fontId="234" fillId="9" borderId="0" xfId="10" applyNumberFormat="1" applyFont="1" applyFill="1" applyAlignment="1">
      <alignment horizontal="left" shrinkToFit="1"/>
    </xf>
    <xf numFmtId="0" fontId="234" fillId="9" borderId="0" xfId="10" applyNumberFormat="1" applyFont="1" applyFill="1" applyAlignment="1">
      <alignment horizontal="right" indent="1" shrinkToFit="1"/>
    </xf>
    <xf numFmtId="0" fontId="234" fillId="9" borderId="0" xfId="6" applyNumberFormat="1" applyFont="1" applyFill="1" applyAlignment="1">
      <alignment horizontal="right" indent="1" shrinkToFit="1"/>
    </xf>
    <xf numFmtId="0" fontId="235" fillId="9" borderId="0" xfId="6" applyNumberFormat="1" applyFont="1" applyFill="1" applyAlignment="1">
      <alignment horizontal="left" shrinkToFit="1"/>
    </xf>
    <xf numFmtId="0" fontId="234" fillId="9" borderId="0" xfId="6" applyNumberFormat="1" applyFont="1" applyFill="1" applyAlignment="1">
      <alignment horizontal="left" shrinkToFit="1"/>
    </xf>
    <xf numFmtId="0" fontId="235" fillId="9" borderId="0" xfId="6" applyNumberFormat="1" applyFont="1" applyFill="1" applyAlignment="1">
      <alignment horizontal="center" shrinkToFit="1"/>
    </xf>
    <xf numFmtId="0" fontId="235" fillId="9" borderId="0" xfId="10" applyNumberFormat="1" applyFont="1" applyFill="1" applyAlignment="1">
      <alignment horizontal="left" shrinkToFit="1"/>
    </xf>
    <xf numFmtId="0" fontId="57" fillId="12" borderId="0" xfId="0" applyFont="1" applyFill="1" applyAlignment="1">
      <alignment vertical="center"/>
    </xf>
    <xf numFmtId="0" fontId="105" fillId="12" borderId="0" xfId="6" applyNumberFormat="1" applyFont="1" applyFill="1" applyAlignment="1">
      <alignment horizontal="left" vertical="center"/>
    </xf>
    <xf numFmtId="165" fontId="61" fillId="7" borderId="0" xfId="0" applyNumberFormat="1" applyFont="1" applyFill="1" applyAlignment="1">
      <alignment horizontal="center" vertical="top" wrapText="1"/>
    </xf>
    <xf numFmtId="165" fontId="57" fillId="12" borderId="0" xfId="0" applyNumberFormat="1" applyFont="1" applyFill="1" applyAlignment="1">
      <alignment horizontal="center" vertical="center"/>
    </xf>
    <xf numFmtId="165" fontId="218" fillId="7" borderId="0" xfId="6" applyNumberFormat="1" applyFont="1" applyFill="1" applyAlignment="1">
      <alignment horizontal="center" vertical="center"/>
    </xf>
    <xf numFmtId="0" fontId="229" fillId="16" borderId="0" xfId="10" applyNumberFormat="1" applyFont="1" applyFill="1" applyAlignment="1" applyProtection="1">
      <alignment horizontal="left"/>
      <protection locked="0"/>
    </xf>
    <xf numFmtId="0" fontId="235" fillId="9" borderId="0" xfId="10" applyNumberFormat="1" applyFont="1" applyFill="1" applyAlignment="1">
      <alignment shrinkToFit="1"/>
    </xf>
    <xf numFmtId="0" fontId="235" fillId="9" borderId="0" xfId="6" applyNumberFormat="1" applyFont="1" applyFill="1" applyAlignment="1">
      <alignment horizontal="left"/>
    </xf>
    <xf numFmtId="0" fontId="234" fillId="9" borderId="0" xfId="10" applyNumberFormat="1" applyFont="1" applyFill="1" applyAlignment="1">
      <alignment shrinkToFit="1"/>
    </xf>
    <xf numFmtId="0" fontId="236" fillId="9" borderId="0" xfId="6" applyNumberFormat="1" applyFont="1" applyFill="1" applyAlignment="1">
      <alignment horizontal="center"/>
    </xf>
    <xf numFmtId="0" fontId="237" fillId="9" borderId="0" xfId="10" applyNumberFormat="1" applyFont="1" applyFill="1" applyAlignment="1">
      <alignment horizontal="right"/>
    </xf>
    <xf numFmtId="0" fontId="236" fillId="9" borderId="0" xfId="10" applyNumberFormat="1" applyFont="1" applyFill="1" applyAlignment="1">
      <alignment horizontal="center"/>
    </xf>
    <xf numFmtId="0" fontId="236" fillId="9" borderId="0" xfId="6" applyNumberFormat="1" applyFont="1" applyFill="1"/>
    <xf numFmtId="0" fontId="237" fillId="9" borderId="0" xfId="6" applyNumberFormat="1" applyFont="1" applyFill="1" applyAlignment="1">
      <alignment horizontal="right"/>
    </xf>
    <xf numFmtId="0" fontId="236" fillId="9" borderId="0" xfId="10" applyNumberFormat="1" applyFont="1" applyFill="1" applyAlignment="1">
      <alignment horizontal="left"/>
    </xf>
    <xf numFmtId="0" fontId="237" fillId="9" borderId="0" xfId="6" applyNumberFormat="1" applyFont="1" applyFill="1" applyAlignment="1">
      <alignment horizontal="left"/>
    </xf>
    <xf numFmtId="0" fontId="234" fillId="9" borderId="0" xfId="10" applyNumberFormat="1" applyFont="1" applyFill="1" applyAlignment="1">
      <alignment horizontal="left"/>
    </xf>
    <xf numFmtId="0" fontId="235" fillId="9" borderId="0" xfId="6" applyNumberFormat="1" applyFont="1" applyFill="1" applyAlignment="1">
      <alignment vertical="top"/>
    </xf>
    <xf numFmtId="0" fontId="234" fillId="9" borderId="0" xfId="10" applyNumberFormat="1" applyFont="1" applyFill="1"/>
    <xf numFmtId="0" fontId="235" fillId="9" borderId="0" xfId="10" applyNumberFormat="1" applyFont="1" applyFill="1" applyAlignment="1">
      <alignment horizontal="left"/>
    </xf>
    <xf numFmtId="0" fontId="234" fillId="9" borderId="0" xfId="6" applyNumberFormat="1" applyFont="1" applyFill="1"/>
    <xf numFmtId="0" fontId="234" fillId="9" borderId="0" xfId="6" applyNumberFormat="1" applyFont="1" applyFill="1" applyAlignment="1">
      <alignment horizontal="left"/>
    </xf>
    <xf numFmtId="0" fontId="235" fillId="9" borderId="0" xfId="6" applyNumberFormat="1" applyFont="1" applyFill="1" applyAlignment="1">
      <alignment horizontal="center"/>
    </xf>
    <xf numFmtId="0" fontId="188" fillId="15" borderId="0" xfId="6" applyNumberFormat="1" applyFont="1" applyFill="1" applyAlignment="1">
      <alignment horizontal="center" vertical="center" wrapText="1"/>
    </xf>
    <xf numFmtId="0" fontId="238" fillId="15" borderId="0" xfId="6" applyNumberFormat="1" applyFont="1" applyFill="1" applyAlignment="1">
      <alignment horizontal="center" vertical="center" shrinkToFit="1"/>
    </xf>
    <xf numFmtId="0" fontId="135" fillId="2" borderId="0" xfId="6" applyNumberFormat="1" applyFont="1" applyFill="1" applyAlignment="1">
      <alignment horizontal="center" shrinkToFit="1"/>
    </xf>
    <xf numFmtId="0" fontId="135" fillId="16" borderId="19" xfId="6" applyNumberFormat="1" applyFont="1" applyFill="1" applyBorder="1" applyAlignment="1" applyProtection="1">
      <alignment horizontal="center" shrinkToFit="1"/>
      <protection locked="0"/>
    </xf>
    <xf numFmtId="0" fontId="135" fillId="16" borderId="21" xfId="6" applyNumberFormat="1" applyFont="1" applyFill="1" applyBorder="1" applyAlignment="1" applyProtection="1">
      <alignment horizontal="center" shrinkToFit="1"/>
      <protection locked="0"/>
    </xf>
    <xf numFmtId="0" fontId="239" fillId="2" borderId="0" xfId="6" applyNumberFormat="1" applyFont="1" applyFill="1" applyAlignment="1">
      <alignment horizontal="center" shrinkToFit="1"/>
    </xf>
    <xf numFmtId="0" fontId="135" fillId="7" borderId="20" xfId="6" applyNumberFormat="1" applyFont="1" applyFill="1" applyBorder="1" applyAlignment="1">
      <alignment horizontal="center" shrinkToFit="1"/>
    </xf>
    <xf numFmtId="0" fontId="135" fillId="7" borderId="21" xfId="6" applyNumberFormat="1" applyFont="1" applyFill="1" applyBorder="1" applyAlignment="1">
      <alignment horizontal="center" shrinkToFit="1"/>
    </xf>
    <xf numFmtId="0" fontId="240" fillId="7" borderId="0" xfId="6" applyNumberFormat="1" applyFont="1" applyFill="1" applyAlignment="1">
      <alignment horizontal="center" shrinkToFit="1"/>
    </xf>
    <xf numFmtId="0" fontId="229" fillId="7" borderId="0" xfId="6" applyNumberFormat="1" applyFont="1" applyFill="1" applyProtection="1">
      <protection locked="0"/>
    </xf>
    <xf numFmtId="6" fontId="61" fillId="7" borderId="0" xfId="6" applyNumberFormat="1" applyFont="1" applyFill="1" applyAlignment="1" applyProtection="1">
      <alignment horizontal="center"/>
      <protection locked="0"/>
    </xf>
    <xf numFmtId="6" fontId="135" fillId="16" borderId="0" xfId="6" applyNumberFormat="1" applyFont="1" applyFill="1" applyAlignment="1" applyProtection="1">
      <alignment horizontal="center" vertical="center"/>
      <protection locked="0"/>
    </xf>
    <xf numFmtId="167" fontId="135" fillId="2" borderId="55" xfId="14" applyNumberFormat="1" applyFont="1" applyFill="1" applyBorder="1" applyAlignment="1" applyProtection="1">
      <alignment horizontal="center" vertical="center"/>
    </xf>
    <xf numFmtId="6" fontId="239" fillId="2" borderId="0" xfId="3" applyNumberFormat="1" applyFont="1" applyFill="1" applyBorder="1" applyAlignment="1" applyProtection="1">
      <alignment horizontal="center" vertical="center"/>
    </xf>
    <xf numFmtId="6" fontId="135" fillId="16" borderId="63" xfId="6" applyNumberFormat="1" applyFont="1" applyFill="1" applyBorder="1" applyAlignment="1" applyProtection="1">
      <alignment horizontal="center"/>
      <protection locked="0"/>
    </xf>
    <xf numFmtId="6" fontId="135" fillId="7" borderId="61" xfId="6" applyNumberFormat="1" applyFont="1" applyFill="1" applyBorder="1" applyAlignment="1" applyProtection="1">
      <alignment horizontal="center"/>
      <protection locked="0"/>
    </xf>
    <xf numFmtId="6" fontId="135" fillId="16" borderId="19" xfId="6" applyNumberFormat="1" applyFont="1" applyFill="1" applyBorder="1" applyAlignment="1" applyProtection="1">
      <alignment horizontal="center"/>
      <protection locked="0"/>
    </xf>
    <xf numFmtId="6" fontId="135" fillId="16" borderId="21" xfId="6" applyNumberFormat="1" applyFont="1" applyFill="1" applyBorder="1" applyAlignment="1" applyProtection="1">
      <alignment horizontal="center"/>
      <protection locked="0"/>
    </xf>
    <xf numFmtId="6" fontId="239" fillId="16" borderId="21" xfId="6" applyNumberFormat="1" applyFont="1" applyFill="1" applyBorder="1" applyAlignment="1" applyProtection="1">
      <alignment horizontal="center"/>
      <protection locked="0"/>
    </xf>
    <xf numFmtId="6" fontId="239" fillId="16" borderId="55" xfId="3" applyNumberFormat="1" applyFont="1" applyFill="1" applyBorder="1" applyAlignment="1" applyProtection="1">
      <alignment horizontal="center" vertical="center"/>
      <protection locked="0"/>
    </xf>
    <xf numFmtId="6" fontId="239" fillId="7" borderId="19" xfId="6" applyNumberFormat="1" applyFont="1" applyFill="1" applyBorder="1" applyAlignment="1">
      <alignment horizontal="center"/>
    </xf>
    <xf numFmtId="167" fontId="135" fillId="2" borderId="0" xfId="14" applyNumberFormat="1" applyFont="1" applyFill="1" applyBorder="1" applyAlignment="1" applyProtection="1">
      <alignment horizontal="center" vertical="center"/>
    </xf>
    <xf numFmtId="10" fontId="135" fillId="16" borderId="21" xfId="14" applyNumberFormat="1" applyFont="1" applyFill="1" applyBorder="1" applyAlignment="1" applyProtection="1">
      <alignment horizontal="center"/>
      <protection locked="0"/>
    </xf>
    <xf numFmtId="1" fontId="135" fillId="16" borderId="21" xfId="14" applyNumberFormat="1" applyFont="1" applyFill="1" applyBorder="1" applyAlignment="1" applyProtection="1">
      <alignment horizontal="center"/>
      <protection locked="0"/>
    </xf>
    <xf numFmtId="6" fontId="239" fillId="7" borderId="20" xfId="6" applyNumberFormat="1" applyFont="1" applyFill="1" applyBorder="1" applyAlignment="1">
      <alignment horizontal="center"/>
    </xf>
    <xf numFmtId="6" fontId="239" fillId="16" borderId="72" xfId="6" applyNumberFormat="1" applyFont="1" applyFill="1" applyBorder="1" applyAlignment="1" applyProtection="1">
      <alignment horizontal="center"/>
      <protection locked="0"/>
    </xf>
    <xf numFmtId="6" fontId="239" fillId="7" borderId="63" xfId="6" applyNumberFormat="1" applyFont="1" applyFill="1" applyBorder="1" applyAlignment="1">
      <alignment horizontal="center"/>
    </xf>
    <xf numFmtId="6" fontId="239" fillId="2" borderId="55" xfId="3" applyNumberFormat="1" applyFont="1" applyFill="1" applyBorder="1" applyAlignment="1" applyProtection="1">
      <alignment horizontal="center" vertical="center"/>
    </xf>
    <xf numFmtId="167" fontId="135" fillId="7" borderId="0" xfId="14" applyNumberFormat="1" applyFont="1" applyFill="1" applyBorder="1" applyAlignment="1" applyProtection="1">
      <alignment horizontal="center" vertical="center"/>
    </xf>
    <xf numFmtId="6" fontId="135" fillId="16" borderId="0" xfId="3" applyNumberFormat="1" applyFont="1" applyFill="1" applyBorder="1" applyAlignment="1" applyProtection="1">
      <alignment horizontal="center" vertical="center"/>
      <protection locked="0"/>
    </xf>
    <xf numFmtId="167" fontId="135" fillId="7" borderId="0" xfId="13" applyNumberFormat="1" applyFont="1" applyFill="1" applyBorder="1" applyAlignment="1" applyProtection="1">
      <alignment horizontal="center" vertical="center"/>
    </xf>
    <xf numFmtId="167" fontId="135" fillId="13" borderId="20" xfId="14" applyNumberFormat="1" applyFont="1" applyFill="1" applyBorder="1" applyAlignment="1" applyProtection="1">
      <alignment horizontal="center" vertical="center"/>
    </xf>
    <xf numFmtId="6" fontId="214" fillId="7" borderId="0" xfId="3" applyNumberFormat="1" applyFont="1" applyFill="1" applyBorder="1" applyAlignment="1" applyProtection="1">
      <alignment horizontal="center"/>
    </xf>
    <xf numFmtId="167" fontId="214" fillId="7" borderId="19" xfId="14" applyNumberFormat="1" applyFont="1" applyFill="1" applyBorder="1" applyAlignment="1" applyProtection="1">
      <alignment horizontal="center" vertical="top"/>
    </xf>
    <xf numFmtId="0" fontId="135" fillId="7" borderId="0" xfId="6" applyNumberFormat="1" applyFont="1" applyFill="1" applyAlignment="1">
      <alignment vertical="top"/>
    </xf>
    <xf numFmtId="167" fontId="214" fillId="7" borderId="0" xfId="14" applyNumberFormat="1" applyFont="1" applyFill="1" applyBorder="1" applyAlignment="1" applyProtection="1">
      <alignment horizontal="center" vertical="center"/>
    </xf>
    <xf numFmtId="0" fontId="135" fillId="7" borderId="0" xfId="6" applyNumberFormat="1" applyFont="1" applyFill="1" applyAlignment="1">
      <alignment vertical="center"/>
    </xf>
    <xf numFmtId="167" fontId="240" fillId="7" borderId="0" xfId="14" applyNumberFormat="1" applyFont="1" applyFill="1" applyBorder="1" applyAlignment="1" applyProtection="1">
      <alignment horizontal="center" vertical="center"/>
    </xf>
    <xf numFmtId="0" fontId="239" fillId="7" borderId="0" xfId="6" applyNumberFormat="1" applyFont="1" applyFill="1" applyAlignment="1">
      <alignment vertical="center"/>
    </xf>
    <xf numFmtId="167" fontId="214" fillId="7" borderId="19" xfId="14" applyNumberFormat="1" applyFont="1" applyFill="1" applyBorder="1" applyAlignment="1" applyProtection="1">
      <alignment horizontal="center" vertical="center"/>
    </xf>
    <xf numFmtId="0" fontId="135" fillId="7" borderId="0" xfId="6" applyNumberFormat="1" applyFont="1" applyFill="1" applyAlignment="1">
      <alignment horizontal="center"/>
    </xf>
    <xf numFmtId="0" fontId="236" fillId="7" borderId="0" xfId="6" applyNumberFormat="1" applyFont="1" applyFill="1" applyAlignment="1">
      <alignment horizontal="center"/>
    </xf>
    <xf numFmtId="0" fontId="236" fillId="7" borderId="0" xfId="6" applyNumberFormat="1" applyFont="1" applyFill="1"/>
    <xf numFmtId="165" fontId="214" fillId="7" borderId="0" xfId="6" applyNumberFormat="1" applyFont="1" applyFill="1" applyAlignment="1">
      <alignment horizontal="center" vertical="center" wrapText="1"/>
    </xf>
    <xf numFmtId="165" fontId="214" fillId="7" borderId="20" xfId="6" applyNumberFormat="1" applyFont="1" applyFill="1" applyBorder="1" applyAlignment="1">
      <alignment horizontal="center" vertical="center" wrapText="1"/>
    </xf>
    <xf numFmtId="1" fontId="214" fillId="7" borderId="0" xfId="6" applyNumberFormat="1" applyFont="1" applyFill="1" applyAlignment="1">
      <alignment horizontal="center" vertical="center" wrapText="1"/>
    </xf>
    <xf numFmtId="9" fontId="214" fillId="7" borderId="0" xfId="6" applyNumberFormat="1" applyFont="1" applyFill="1" applyAlignment="1">
      <alignment horizontal="center" vertical="center" wrapText="1"/>
    </xf>
    <xf numFmtId="0" fontId="214" fillId="7" borderId="0" xfId="6" applyNumberFormat="1" applyFont="1" applyFill="1" applyAlignment="1">
      <alignment vertical="top"/>
    </xf>
    <xf numFmtId="0" fontId="214" fillId="7" borderId="0" xfId="6" applyNumberFormat="1" applyFont="1" applyFill="1" applyAlignment="1">
      <alignment vertical="center"/>
    </xf>
    <xf numFmtId="0" fontId="240" fillId="7" borderId="0" xfId="6" applyNumberFormat="1" applyFont="1" applyFill="1" applyAlignment="1">
      <alignment vertical="center"/>
    </xf>
    <xf numFmtId="0" fontId="214" fillId="7" borderId="0" xfId="6" applyNumberFormat="1" applyFont="1" applyFill="1"/>
    <xf numFmtId="0" fontId="241" fillId="7" borderId="0" xfId="6" applyNumberFormat="1" applyFont="1" applyFill="1"/>
    <xf numFmtId="0" fontId="205" fillId="7" borderId="0" xfId="6" applyNumberFormat="1" applyFont="1" applyFill="1"/>
    <xf numFmtId="0" fontId="135" fillId="7" borderId="20" xfId="6" applyNumberFormat="1" applyFont="1" applyFill="1" applyBorder="1" applyAlignment="1">
      <alignment horizontal="center" vertical="center" shrinkToFit="1"/>
    </xf>
    <xf numFmtId="0" fontId="135" fillId="16" borderId="55" xfId="6" applyNumberFormat="1" applyFont="1" applyFill="1" applyBorder="1" applyAlignment="1" applyProtection="1">
      <alignment horizontal="center"/>
      <protection locked="0"/>
    </xf>
    <xf numFmtId="0" fontId="135" fillId="16" borderId="63" xfId="6" applyNumberFormat="1" applyFont="1" applyFill="1" applyBorder="1" applyAlignment="1" applyProtection="1">
      <alignment horizontal="center"/>
      <protection locked="0"/>
    </xf>
    <xf numFmtId="0" fontId="239" fillId="16" borderId="55" xfId="3" applyNumberFormat="1" applyFont="1" applyFill="1" applyBorder="1" applyAlignment="1" applyProtection="1">
      <alignment horizontal="center" vertical="center"/>
      <protection locked="0"/>
    </xf>
    <xf numFmtId="9" fontId="214" fillId="7" borderId="0" xfId="13" applyFont="1" applyFill="1" applyBorder="1" applyAlignment="1" applyProtection="1">
      <alignment horizontal="center" vertical="center" wrapText="1"/>
    </xf>
    <xf numFmtId="0" fontId="135" fillId="7" borderId="0" xfId="6" applyNumberFormat="1" applyFont="1" applyFill="1" applyAlignment="1">
      <alignment horizontal="center" vertical="center"/>
    </xf>
    <xf numFmtId="167" fontId="214" fillId="7" borderId="0" xfId="13" applyNumberFormat="1" applyFont="1" applyFill="1" applyBorder="1" applyAlignment="1" applyProtection="1">
      <alignment horizontal="center" vertical="center" wrapText="1"/>
    </xf>
    <xf numFmtId="6" fontId="61" fillId="7" borderId="11" xfId="6" applyNumberFormat="1" applyFont="1" applyFill="1" applyBorder="1" applyAlignment="1" applyProtection="1">
      <alignment horizontal="center" vertical="center"/>
      <protection locked="0"/>
    </xf>
    <xf numFmtId="167" fontId="61" fillId="7" borderId="58" xfId="14" applyNumberFormat="1" applyFont="1" applyFill="1" applyBorder="1" applyAlignment="1" applyProtection="1">
      <alignment horizontal="center" vertical="center"/>
    </xf>
    <xf numFmtId="6" fontId="66" fillId="7" borderId="0" xfId="3" applyNumberFormat="1" applyFont="1" applyFill="1" applyBorder="1" applyAlignment="1" applyProtection="1">
      <alignment horizontal="center" vertical="center"/>
    </xf>
    <xf numFmtId="6" fontId="61" fillId="7" borderId="57" xfId="6" applyNumberFormat="1" applyFont="1" applyFill="1" applyBorder="1" applyAlignment="1" applyProtection="1">
      <alignment horizontal="center"/>
      <protection locked="0"/>
    </xf>
    <xf numFmtId="6" fontId="61" fillId="7" borderId="38" xfId="6" applyNumberFormat="1" applyFont="1" applyFill="1" applyBorder="1" applyAlignment="1" applyProtection="1">
      <alignment horizontal="center"/>
      <protection locked="0"/>
    </xf>
    <xf numFmtId="6" fontId="61" fillId="7" borderId="21" xfId="6" applyNumberFormat="1" applyFont="1" applyFill="1" applyBorder="1" applyAlignment="1" applyProtection="1">
      <alignment horizontal="center"/>
      <protection locked="0"/>
    </xf>
    <xf numFmtId="167" fontId="61" fillId="7" borderId="0" xfId="14" applyNumberFormat="1" applyFont="1" applyFill="1" applyBorder="1" applyAlignment="1" applyProtection="1">
      <alignment horizontal="center" vertical="center"/>
    </xf>
    <xf numFmtId="10" fontId="61" fillId="7" borderId="21" xfId="14" applyNumberFormat="1" applyFont="1" applyFill="1" applyBorder="1" applyAlignment="1" applyProtection="1">
      <alignment horizontal="center"/>
      <protection locked="0"/>
    </xf>
    <xf numFmtId="1" fontId="61" fillId="7" borderId="21" xfId="14" applyNumberFormat="1" applyFont="1" applyFill="1" applyBorder="1" applyAlignment="1" applyProtection="1">
      <alignment horizontal="center"/>
      <protection locked="0"/>
    </xf>
    <xf numFmtId="6" fontId="66" fillId="7" borderId="59" xfId="6" applyNumberFormat="1" applyFont="1" applyFill="1" applyBorder="1" applyAlignment="1" applyProtection="1">
      <alignment horizontal="center"/>
      <protection locked="0"/>
    </xf>
    <xf numFmtId="6" fontId="61" fillId="7" borderId="29" xfId="6" applyNumberFormat="1" applyFont="1" applyFill="1" applyBorder="1" applyAlignment="1" applyProtection="1">
      <alignment horizontal="center"/>
      <protection locked="0"/>
    </xf>
    <xf numFmtId="6" fontId="66" fillId="7" borderId="55" xfId="3" applyNumberFormat="1" applyFont="1" applyFill="1" applyBorder="1" applyAlignment="1" applyProtection="1">
      <alignment horizontal="center" vertical="center"/>
    </xf>
    <xf numFmtId="6" fontId="62" fillId="7" borderId="11" xfId="3" applyNumberFormat="1" applyFont="1" applyFill="1" applyBorder="1" applyAlignment="1" applyProtection="1">
      <alignment horizontal="center" vertical="center"/>
      <protection locked="0"/>
    </xf>
    <xf numFmtId="0" fontId="96" fillId="7" borderId="0" xfId="3" applyNumberFormat="1" applyFont="1" applyFill="1" applyBorder="1" applyAlignment="1" applyProtection="1">
      <alignment horizontal="left" vertical="center" shrinkToFit="1"/>
      <protection locked="0"/>
    </xf>
    <xf numFmtId="6" fontId="62" fillId="7" borderId="29" xfId="3" applyNumberFormat="1" applyFont="1" applyFill="1" applyBorder="1" applyAlignment="1" applyProtection="1">
      <alignment horizontal="center" vertical="center"/>
    </xf>
    <xf numFmtId="6" fontId="62" fillId="10" borderId="59" xfId="3" applyNumberFormat="1" applyFont="1" applyFill="1" applyBorder="1" applyAlignment="1" applyProtection="1">
      <alignment horizontal="center" vertical="center"/>
      <protection locked="0"/>
    </xf>
    <xf numFmtId="8" fontId="62" fillId="7" borderId="19" xfId="6" applyNumberFormat="1" applyFont="1" applyFill="1" applyBorder="1" applyAlignment="1">
      <alignment vertical="center"/>
    </xf>
    <xf numFmtId="6" fontId="135" fillId="7" borderId="21" xfId="3" applyNumberFormat="1" applyFont="1" applyFill="1" applyBorder="1" applyAlignment="1" applyProtection="1">
      <alignment horizontal="center" vertical="center"/>
    </xf>
    <xf numFmtId="14" fontId="229" fillId="7" borderId="0" xfId="10" applyNumberFormat="1" applyFont="1" applyFill="1" applyAlignment="1" applyProtection="1">
      <alignment horizontal="left"/>
      <protection locked="0"/>
    </xf>
    <xf numFmtId="0" fontId="229" fillId="7" borderId="0" xfId="6" applyNumberFormat="1" applyFont="1" applyFill="1" applyAlignment="1" applyProtection="1">
      <alignment horizontal="center"/>
      <protection locked="0"/>
    </xf>
    <xf numFmtId="0" fontId="236" fillId="9" borderId="0" xfId="6" applyNumberFormat="1" applyFont="1" applyFill="1" applyAlignment="1">
      <alignment horizontal="right"/>
    </xf>
    <xf numFmtId="0" fontId="120" fillId="7" borderId="0" xfId="6" applyNumberFormat="1" applyFont="1" applyFill="1" applyAlignment="1">
      <alignment horizontal="right"/>
    </xf>
    <xf numFmtId="0" fontId="188" fillId="12" borderId="0" xfId="6" applyNumberFormat="1" applyFont="1" applyFill="1" applyAlignment="1">
      <alignment horizontal="right" vertical="center" wrapText="1"/>
    </xf>
    <xf numFmtId="0" fontId="106" fillId="2" borderId="6" xfId="6" applyNumberFormat="1" applyFont="1" applyFill="1" applyBorder="1" applyAlignment="1">
      <alignment horizontal="right"/>
    </xf>
    <xf numFmtId="0" fontId="76" fillId="0" borderId="0" xfId="6" applyNumberFormat="1" applyFont="1" applyAlignment="1">
      <alignment horizontal="right"/>
    </xf>
    <xf numFmtId="0" fontId="236" fillId="9" borderId="0" xfId="10" applyNumberFormat="1" applyFont="1" applyFill="1" applyAlignment="1">
      <alignment horizontal="right" shrinkToFit="1"/>
    </xf>
    <xf numFmtId="0" fontId="229" fillId="7" borderId="0" xfId="6" applyNumberFormat="1" applyFont="1" applyFill="1" applyAlignment="1" applyProtection="1">
      <alignment horizontal="right"/>
      <protection locked="0"/>
    </xf>
    <xf numFmtId="165" fontId="135" fillId="16" borderId="21" xfId="6" applyNumberFormat="1" applyFont="1" applyFill="1" applyBorder="1" applyAlignment="1" applyProtection="1">
      <alignment horizontal="right"/>
      <protection locked="0"/>
    </xf>
    <xf numFmtId="0" fontId="135" fillId="7" borderId="0" xfId="6" applyNumberFormat="1" applyFont="1" applyFill="1" applyAlignment="1">
      <alignment horizontal="right"/>
    </xf>
    <xf numFmtId="165" fontId="135" fillId="7" borderId="0" xfId="6" applyNumberFormat="1" applyFont="1" applyFill="1" applyAlignment="1" applyProtection="1">
      <alignment horizontal="right"/>
      <protection locked="0"/>
    </xf>
    <xf numFmtId="0" fontId="239" fillId="7" borderId="0" xfId="6" applyNumberFormat="1" applyFont="1" applyFill="1" applyAlignment="1">
      <alignment horizontal="center" vertical="center" wrapText="1"/>
    </xf>
    <xf numFmtId="0" fontId="135" fillId="7" borderId="0" xfId="6" applyNumberFormat="1" applyFont="1" applyFill="1" applyAlignment="1">
      <alignment horizontal="center" vertical="center" shrinkToFit="1"/>
    </xf>
    <xf numFmtId="0" fontId="237" fillId="7" borderId="0" xfId="6" applyNumberFormat="1" applyFont="1" applyFill="1" applyAlignment="1">
      <alignment horizontal="center" vertical="center" wrapText="1"/>
    </xf>
    <xf numFmtId="0" fontId="236" fillId="7" borderId="0" xfId="6" applyNumberFormat="1" applyFont="1" applyFill="1" applyAlignment="1">
      <alignment vertical="center"/>
    </xf>
    <xf numFmtId="0" fontId="229" fillId="7" borderId="0" xfId="6" applyNumberFormat="1" applyFont="1" applyFill="1" applyAlignment="1">
      <alignment horizontal="center" shrinkToFit="1"/>
    </xf>
    <xf numFmtId="0" fontId="188" fillId="12" borderId="0" xfId="6" applyNumberFormat="1" applyFont="1" applyFill="1" applyAlignment="1">
      <alignment horizontal="right" vertical="center" wrapText="1" indent="1"/>
    </xf>
    <xf numFmtId="6" fontId="76" fillId="2" borderId="0" xfId="6" applyNumberFormat="1" applyFont="1" applyFill="1" applyAlignment="1">
      <alignment horizontal="center" vertical="center"/>
    </xf>
    <xf numFmtId="0" fontId="76" fillId="2" borderId="0" xfId="6" applyNumberFormat="1" applyFont="1" applyFill="1" applyAlignment="1">
      <alignment horizontal="right"/>
    </xf>
    <xf numFmtId="0" fontId="86" fillId="7" borderId="0" xfId="6" applyNumberFormat="1" applyFont="1" applyFill="1" applyAlignment="1">
      <alignment horizontal="right"/>
    </xf>
    <xf numFmtId="0" fontId="237" fillId="9" borderId="0" xfId="10" applyNumberFormat="1" applyFont="1" applyFill="1" applyAlignment="1">
      <alignment horizontal="left" indent="2"/>
    </xf>
    <xf numFmtId="0" fontId="236" fillId="9" borderId="0" xfId="6" applyNumberFormat="1" applyFont="1" applyFill="1" applyAlignment="1">
      <alignment horizontal="left" indent="2"/>
    </xf>
    <xf numFmtId="6" fontId="218" fillId="12" borderId="0" xfId="6" applyNumberFormat="1" applyFont="1" applyFill="1"/>
    <xf numFmtId="0" fontId="85" fillId="12" borderId="0" xfId="6" applyNumberFormat="1" applyFont="1" applyFill="1"/>
    <xf numFmtId="6" fontId="218" fillId="12" borderId="0" xfId="6" applyNumberFormat="1" applyFont="1" applyFill="1" applyAlignment="1">
      <alignment horizontal="right" indent="1"/>
    </xf>
    <xf numFmtId="6" fontId="218" fillId="15" borderId="0" xfId="6" applyNumberFormat="1" applyFont="1" applyFill="1" applyAlignment="1">
      <alignment horizontal="right" indent="1"/>
    </xf>
    <xf numFmtId="9" fontId="242" fillId="15" borderId="0" xfId="13" applyFont="1" applyFill="1" applyBorder="1" applyAlignment="1" applyProtection="1">
      <alignment horizontal="center" vertical="center" wrapText="1"/>
    </xf>
    <xf numFmtId="0" fontId="218" fillId="15" borderId="0" xfId="6" applyNumberFormat="1" applyFont="1" applyFill="1" applyAlignment="1">
      <alignment horizontal="center" vertical="center" wrapText="1"/>
    </xf>
    <xf numFmtId="6" fontId="61" fillId="7" borderId="0" xfId="6" applyNumberFormat="1" applyFont="1" applyFill="1" applyAlignment="1" applyProtection="1">
      <alignment horizontal="right" indent="1"/>
      <protection locked="0"/>
    </xf>
    <xf numFmtId="168" fontId="243" fillId="7" borderId="0" xfId="7" applyFont="1" applyFill="1" applyAlignment="1">
      <alignment horizontal="left"/>
    </xf>
    <xf numFmtId="168" fontId="243" fillId="7" borderId="0" xfId="7" applyFont="1" applyFill="1" applyAlignment="1">
      <alignment horizontal="left" wrapText="1"/>
    </xf>
    <xf numFmtId="168" fontId="244" fillId="7" borderId="0" xfId="7" applyFont="1" applyFill="1" applyAlignment="1">
      <alignment horizontal="right" vertical="top" wrapText="1"/>
    </xf>
    <xf numFmtId="168" fontId="216" fillId="7" borderId="0" xfId="7" applyFont="1" applyFill="1" applyAlignment="1">
      <alignment horizontal="right" vertical="top" wrapText="1"/>
    </xf>
    <xf numFmtId="168" fontId="216" fillId="7" borderId="0" xfId="7" applyFont="1" applyFill="1" applyAlignment="1">
      <alignment horizontal="left" vertical="top" wrapText="1"/>
    </xf>
    <xf numFmtId="168" fontId="76" fillId="2" borderId="19" xfId="6" applyFont="1" applyFill="1" applyBorder="1" applyAlignment="1">
      <alignment vertical="center"/>
    </xf>
    <xf numFmtId="168" fontId="245" fillId="7" borderId="0" xfId="6" applyFont="1" applyFill="1"/>
    <xf numFmtId="168" fontId="64" fillId="7" borderId="0" xfId="6" applyFont="1" applyFill="1" applyAlignment="1">
      <alignment vertical="center" wrapText="1"/>
    </xf>
    <xf numFmtId="167" fontId="64" fillId="7" borderId="0" xfId="6" applyNumberFormat="1" applyFont="1" applyFill="1" applyAlignment="1">
      <alignment horizontal="center"/>
    </xf>
    <xf numFmtId="168" fontId="64" fillId="7" borderId="0" xfId="6" applyFont="1" applyFill="1"/>
    <xf numFmtId="168" fontId="64" fillId="7" borderId="0" xfId="6" applyFont="1" applyFill="1" applyAlignment="1">
      <alignment vertical="center"/>
    </xf>
    <xf numFmtId="167" fontId="82" fillId="7" borderId="19" xfId="13" applyNumberFormat="1" applyFont="1" applyFill="1" applyBorder="1" applyAlignment="1" applyProtection="1">
      <alignment horizontal="center" vertical="center"/>
    </xf>
    <xf numFmtId="165" fontId="61" fillId="10" borderId="0" xfId="6" applyNumberFormat="1" applyFont="1" applyFill="1" applyAlignment="1" applyProtection="1">
      <alignment horizontal="center"/>
      <protection locked="0"/>
    </xf>
    <xf numFmtId="0" fontId="246" fillId="7" borderId="0" xfId="8" applyFont="1" applyFill="1" applyAlignment="1">
      <alignment horizontal="left"/>
    </xf>
    <xf numFmtId="0" fontId="241" fillId="7" borderId="0" xfId="6" applyNumberFormat="1" applyFont="1" applyFill="1" applyAlignment="1">
      <alignment horizontal="center" shrinkToFit="1"/>
    </xf>
    <xf numFmtId="0" fontId="241" fillId="7" borderId="0" xfId="6" applyNumberFormat="1" applyFont="1" applyFill="1" applyAlignment="1">
      <alignment shrinkToFit="1"/>
    </xf>
    <xf numFmtId="0" fontId="193" fillId="2" borderId="0" xfId="6" applyNumberFormat="1" applyFont="1" applyFill="1" applyAlignment="1">
      <alignment horizontal="left"/>
    </xf>
    <xf numFmtId="165" fontId="240" fillId="7" borderId="0" xfId="6" applyNumberFormat="1" applyFont="1" applyFill="1" applyAlignment="1">
      <alignment horizontal="center" vertical="center" wrapText="1"/>
    </xf>
    <xf numFmtId="6" fontId="61" fillId="7" borderId="19" xfId="6" applyNumberFormat="1" applyFont="1" applyFill="1" applyBorder="1" applyAlignment="1" applyProtection="1">
      <alignment horizontal="center"/>
      <protection locked="0"/>
    </xf>
    <xf numFmtId="168" fontId="247" fillId="7" borderId="0" xfId="10" applyFont="1" applyFill="1" applyAlignment="1">
      <alignment horizontal="center" shrinkToFit="1"/>
    </xf>
    <xf numFmtId="168" fontId="248" fillId="7" borderId="0" xfId="10" applyFont="1" applyFill="1" applyAlignment="1">
      <alignment horizontal="center" shrinkToFit="1"/>
    </xf>
    <xf numFmtId="0" fontId="120" fillId="7" borderId="0" xfId="6" applyNumberFormat="1" applyFont="1" applyFill="1" applyAlignment="1">
      <alignment horizontal="center" shrinkToFit="1"/>
    </xf>
    <xf numFmtId="0" fontId="204" fillId="2" borderId="0" xfId="6" applyNumberFormat="1" applyFont="1" applyFill="1" applyAlignment="1">
      <alignment vertical="center" shrinkToFit="1"/>
    </xf>
    <xf numFmtId="0" fontId="79" fillId="2" borderId="0" xfId="6" applyNumberFormat="1" applyFont="1" applyFill="1" applyAlignment="1">
      <alignment vertical="center" shrinkToFit="1"/>
    </xf>
    <xf numFmtId="9" fontId="241" fillId="7" borderId="0" xfId="13" applyFont="1" applyFill="1" applyBorder="1" applyAlignment="1" applyProtection="1">
      <alignment horizontal="center" vertical="center" shrinkToFit="1"/>
    </xf>
    <xf numFmtId="0" fontId="96" fillId="7" borderId="0" xfId="6" applyNumberFormat="1" applyFont="1" applyFill="1" applyAlignment="1">
      <alignment vertical="center" shrinkToFit="1"/>
    </xf>
    <xf numFmtId="0" fontId="134" fillId="7" borderId="0" xfId="6" applyNumberFormat="1" applyFont="1" applyFill="1" applyAlignment="1">
      <alignment vertical="center" shrinkToFit="1"/>
    </xf>
    <xf numFmtId="9" fontId="249" fillId="7" borderId="0" xfId="13" applyFont="1" applyFill="1" applyBorder="1" applyAlignment="1" applyProtection="1">
      <alignment horizontal="center" vertical="center" shrinkToFit="1"/>
    </xf>
    <xf numFmtId="0" fontId="250" fillId="2" borderId="0" xfId="6" applyNumberFormat="1" applyFont="1" applyFill="1" applyAlignment="1">
      <alignment vertical="center" shrinkToFit="1"/>
    </xf>
    <xf numFmtId="0" fontId="251" fillId="2" borderId="0" xfId="6" applyNumberFormat="1" applyFont="1" applyFill="1" applyAlignment="1">
      <alignment vertical="center" shrinkToFit="1"/>
    </xf>
    <xf numFmtId="0" fontId="251" fillId="7" borderId="0" xfId="6" applyNumberFormat="1" applyFont="1" applyFill="1" applyAlignment="1">
      <alignment vertical="top" shrinkToFit="1"/>
    </xf>
    <xf numFmtId="0" fontId="251" fillId="7" borderId="0" xfId="6" applyNumberFormat="1" applyFont="1" applyFill="1" applyAlignment="1">
      <alignment vertical="center" shrinkToFit="1"/>
    </xf>
    <xf numFmtId="0" fontId="252" fillId="7" borderId="0" xfId="6" applyNumberFormat="1" applyFont="1" applyFill="1" applyAlignment="1">
      <alignment vertical="center" shrinkToFit="1"/>
    </xf>
    <xf numFmtId="0" fontId="79" fillId="7" borderId="0" xfId="6" applyNumberFormat="1" applyFont="1" applyFill="1" applyAlignment="1">
      <alignment shrinkToFit="1"/>
    </xf>
    <xf numFmtId="0" fontId="110" fillId="7" borderId="0" xfId="6" applyNumberFormat="1" applyFont="1" applyFill="1" applyAlignment="1">
      <alignment shrinkToFit="1"/>
    </xf>
    <xf numFmtId="0" fontId="110" fillId="2" borderId="0" xfId="6" applyNumberFormat="1" applyFont="1" applyFill="1" applyAlignment="1">
      <alignment shrinkToFit="1"/>
    </xf>
    <xf numFmtId="0" fontId="146" fillId="7" borderId="0" xfId="6" applyNumberFormat="1" applyFont="1" applyFill="1" applyAlignment="1">
      <alignment horizontal="center"/>
    </xf>
    <xf numFmtId="1" fontId="135" fillId="16" borderId="19" xfId="6" applyNumberFormat="1" applyFont="1" applyFill="1" applyBorder="1" applyAlignment="1" applyProtection="1">
      <alignment horizontal="right"/>
      <protection locked="0"/>
    </xf>
    <xf numFmtId="165" fontId="76" fillId="7" borderId="0" xfId="6" applyNumberFormat="1" applyFont="1" applyFill="1" applyAlignment="1">
      <alignment horizontal="center" vertical="center" wrapText="1"/>
    </xf>
    <xf numFmtId="3" fontId="76" fillId="2" borderId="0" xfId="12" applyFont="1" applyFill="1" applyAlignment="1">
      <alignment vertical="center"/>
    </xf>
    <xf numFmtId="167" fontId="131" fillId="2" borderId="0" xfId="6" applyNumberFormat="1" applyFont="1" applyFill="1" applyAlignment="1">
      <alignment shrinkToFit="1"/>
    </xf>
    <xf numFmtId="3" fontId="76" fillId="2" borderId="0" xfId="12" applyFont="1" applyFill="1" applyAlignment="1">
      <alignment vertical="center" shrinkToFit="1"/>
    </xf>
    <xf numFmtId="165" fontId="214" fillId="7" borderId="0" xfId="6" applyNumberFormat="1" applyFont="1" applyFill="1" applyAlignment="1">
      <alignment horizontal="center" vertical="center" shrinkToFit="1"/>
    </xf>
    <xf numFmtId="165" fontId="197" fillId="15" borderId="0" xfId="0" applyNumberFormat="1" applyFont="1" applyFill="1" applyAlignment="1">
      <alignment horizontal="center" vertical="center" shrinkToFit="1"/>
    </xf>
    <xf numFmtId="0" fontId="61" fillId="2" borderId="0" xfId="6" applyNumberFormat="1" applyFont="1" applyFill="1" applyAlignment="1">
      <alignment vertical="center" shrinkToFit="1"/>
    </xf>
    <xf numFmtId="0" fontId="66" fillId="2" borderId="0" xfId="6" applyNumberFormat="1" applyFont="1" applyFill="1" applyAlignment="1">
      <alignment horizontal="center" vertical="center" shrinkToFit="1"/>
    </xf>
    <xf numFmtId="0" fontId="87" fillId="7" borderId="0" xfId="6" applyNumberFormat="1" applyFont="1" applyFill="1" applyAlignment="1">
      <alignment vertical="center" shrinkToFit="1"/>
    </xf>
    <xf numFmtId="0" fontId="66" fillId="2" borderId="0" xfId="6" applyNumberFormat="1" applyFont="1" applyFill="1" applyAlignment="1">
      <alignment vertical="center" shrinkToFit="1"/>
    </xf>
    <xf numFmtId="0" fontId="66" fillId="7" borderId="0" xfId="6" applyNumberFormat="1" applyFont="1" applyFill="1" applyAlignment="1">
      <alignment vertical="center" shrinkToFit="1"/>
    </xf>
    <xf numFmtId="0" fontId="121" fillId="7" borderId="0" xfId="6" applyNumberFormat="1" applyFont="1" applyFill="1" applyAlignment="1">
      <alignment vertical="center" shrinkToFit="1"/>
    </xf>
    <xf numFmtId="0" fontId="61" fillId="7" borderId="0" xfId="6" applyNumberFormat="1" applyFont="1" applyFill="1" applyAlignment="1">
      <alignment horizontal="center" vertical="center" shrinkToFit="1"/>
    </xf>
    <xf numFmtId="0" fontId="241" fillId="7" borderId="0" xfId="6" applyNumberFormat="1" applyFont="1" applyFill="1" applyAlignment="1">
      <alignment vertical="center" shrinkToFit="1"/>
    </xf>
    <xf numFmtId="9" fontId="214" fillId="7" borderId="0" xfId="13" applyFont="1" applyFill="1" applyBorder="1" applyAlignment="1" applyProtection="1">
      <alignment horizontal="center" vertical="center" shrinkToFit="1"/>
    </xf>
    <xf numFmtId="9" fontId="253" fillId="15" borderId="0" xfId="13" applyFont="1" applyFill="1" applyBorder="1" applyAlignment="1" applyProtection="1">
      <alignment horizontal="center" vertical="center" shrinkToFit="1"/>
    </xf>
    <xf numFmtId="168" fontId="254" fillId="7" borderId="0" xfId="6" applyFont="1" applyFill="1" applyAlignment="1">
      <alignment horizontal="center" vertical="center"/>
    </xf>
    <xf numFmtId="0" fontId="241" fillId="7" borderId="0" xfId="6" applyNumberFormat="1" applyFont="1" applyFill="1" applyAlignment="1">
      <alignment horizontal="center" vertical="center" shrinkToFit="1"/>
    </xf>
    <xf numFmtId="3" fontId="214" fillId="7" borderId="0" xfId="6" applyNumberFormat="1" applyFont="1" applyFill="1" applyAlignment="1">
      <alignment horizontal="center" vertical="center" shrinkToFit="1"/>
    </xf>
    <xf numFmtId="37" fontId="241" fillId="7" borderId="0" xfId="6" applyNumberFormat="1" applyFont="1" applyFill="1" applyAlignment="1">
      <alignment horizontal="center" vertical="center" shrinkToFit="1"/>
    </xf>
    <xf numFmtId="0" fontId="255" fillId="7" borderId="0" xfId="6" applyNumberFormat="1" applyFont="1" applyFill="1" applyAlignment="1">
      <alignment horizontal="center" vertical="center" shrinkToFit="1"/>
    </xf>
    <xf numFmtId="0" fontId="256" fillId="15" borderId="0" xfId="6" applyNumberFormat="1" applyFont="1" applyFill="1" applyAlignment="1">
      <alignment horizontal="center" vertical="center" shrinkToFit="1"/>
    </xf>
    <xf numFmtId="37" fontId="241" fillId="7" borderId="0" xfId="6" applyNumberFormat="1" applyFont="1" applyFill="1" applyAlignment="1">
      <alignment horizontal="center" shrinkToFit="1"/>
    </xf>
    <xf numFmtId="0" fontId="214" fillId="2" borderId="0" xfId="6" applyNumberFormat="1" applyFont="1" applyFill="1" applyAlignment="1">
      <alignment horizontal="center" shrinkToFit="1"/>
    </xf>
    <xf numFmtId="165" fontId="135" fillId="16" borderId="19" xfId="6" applyNumberFormat="1" applyFont="1" applyFill="1" applyBorder="1" applyAlignment="1" applyProtection="1">
      <alignment horizontal="center" shrinkToFit="1"/>
      <protection locked="0"/>
    </xf>
    <xf numFmtId="165" fontId="135" fillId="16" borderId="21" xfId="6" applyNumberFormat="1" applyFont="1" applyFill="1" applyBorder="1" applyAlignment="1" applyProtection="1">
      <alignment horizontal="center" shrinkToFit="1"/>
      <protection locked="0"/>
    </xf>
    <xf numFmtId="165" fontId="240" fillId="7" borderId="0" xfId="6" applyNumberFormat="1" applyFont="1" applyFill="1" applyAlignment="1">
      <alignment horizontal="center" shrinkToFit="1"/>
    </xf>
    <xf numFmtId="5" fontId="241" fillId="7" borderId="0" xfId="6" applyNumberFormat="1" applyFont="1" applyFill="1" applyAlignment="1">
      <alignment horizontal="center" shrinkToFit="1"/>
    </xf>
    <xf numFmtId="165" fontId="239" fillId="2" borderId="0" xfId="6" applyNumberFormat="1" applyFont="1" applyFill="1" applyAlignment="1">
      <alignment horizontal="center" shrinkToFit="1"/>
    </xf>
    <xf numFmtId="165" fontId="135" fillId="7" borderId="19" xfId="6" applyNumberFormat="1" applyFont="1" applyFill="1" applyBorder="1" applyAlignment="1" applyProtection="1">
      <alignment horizontal="center" shrinkToFit="1"/>
      <protection locked="0"/>
    </xf>
    <xf numFmtId="165" fontId="135" fillId="7" borderId="20" xfId="6" applyNumberFormat="1" applyFont="1" applyFill="1" applyBorder="1" applyAlignment="1">
      <alignment horizontal="center" shrinkToFit="1"/>
    </xf>
    <xf numFmtId="165" fontId="135" fillId="7" borderId="21" xfId="6" applyNumberFormat="1" applyFont="1" applyFill="1" applyBorder="1" applyAlignment="1">
      <alignment horizontal="center" shrinkToFit="1"/>
    </xf>
    <xf numFmtId="165" fontId="135" fillId="7" borderId="20" xfId="6" applyNumberFormat="1" applyFont="1" applyFill="1" applyBorder="1" applyAlignment="1" applyProtection="1">
      <alignment horizontal="center" shrinkToFit="1"/>
      <protection locked="0"/>
    </xf>
    <xf numFmtId="0" fontId="61" fillId="7" borderId="0" xfId="6" applyNumberFormat="1" applyFont="1" applyFill="1" applyAlignment="1">
      <alignment shrinkToFit="1"/>
    </xf>
    <xf numFmtId="9" fontId="241" fillId="7" borderId="0" xfId="14" applyFont="1" applyFill="1" applyBorder="1" applyAlignment="1" applyProtection="1">
      <alignment horizontal="center" shrinkToFit="1"/>
    </xf>
    <xf numFmtId="165" fontId="241" fillId="7" borderId="0" xfId="6" applyNumberFormat="1" applyFont="1" applyFill="1" applyAlignment="1">
      <alignment horizontal="center" vertical="center" shrinkToFit="1"/>
    </xf>
    <xf numFmtId="165" fontId="135" fillId="2" borderId="0" xfId="6" applyNumberFormat="1" applyFont="1" applyFill="1" applyAlignment="1">
      <alignment horizontal="center" vertical="center" shrinkToFit="1"/>
    </xf>
    <xf numFmtId="165" fontId="231" fillId="15" borderId="0" xfId="6" applyNumberFormat="1" applyFont="1" applyFill="1" applyAlignment="1">
      <alignment horizontal="center" vertical="center" shrinkToFit="1"/>
    </xf>
    <xf numFmtId="0" fontId="233" fillId="7" borderId="0" xfId="6" applyNumberFormat="1" applyFont="1" applyFill="1" applyAlignment="1">
      <alignment horizontal="center" vertical="center" shrinkToFit="1"/>
    </xf>
    <xf numFmtId="165" fontId="257" fillId="2" borderId="0" xfId="6" applyNumberFormat="1" applyFont="1" applyFill="1" applyAlignment="1">
      <alignment horizontal="center" vertical="center" shrinkToFit="1"/>
    </xf>
    <xf numFmtId="168" fontId="198" fillId="7" borderId="0" xfId="6" applyFont="1" applyFill="1" applyAlignment="1">
      <alignment horizontal="center" shrinkToFit="1"/>
    </xf>
    <xf numFmtId="165" fontId="87" fillId="7" borderId="0" xfId="6" applyNumberFormat="1" applyFont="1" applyFill="1" applyAlignment="1">
      <alignment horizontal="center" shrinkToFit="1"/>
    </xf>
    <xf numFmtId="165" fontId="61" fillId="7" borderId="0" xfId="6" applyNumberFormat="1" applyFont="1" applyFill="1" applyAlignment="1">
      <alignment horizontal="center" shrinkToFit="1"/>
    </xf>
    <xf numFmtId="168" fontId="128" fillId="7" borderId="0" xfId="6" applyFont="1" applyFill="1" applyAlignment="1">
      <alignment horizontal="center" shrinkToFit="1"/>
    </xf>
    <xf numFmtId="168" fontId="81" fillId="7" borderId="0" xfId="6" applyFont="1" applyFill="1" applyAlignment="1">
      <alignment horizontal="center" shrinkToFit="1"/>
    </xf>
    <xf numFmtId="168" fontId="81" fillId="2" borderId="0" xfId="6" applyFont="1" applyFill="1" applyAlignment="1">
      <alignment horizontal="center" shrinkToFit="1"/>
    </xf>
    <xf numFmtId="0" fontId="66" fillId="15" borderId="0" xfId="6" applyNumberFormat="1" applyFont="1" applyFill="1" applyAlignment="1">
      <alignment vertical="center" shrinkToFit="1"/>
    </xf>
    <xf numFmtId="0" fontId="239" fillId="2" borderId="0" xfId="6" applyNumberFormat="1" applyFont="1" applyFill="1" applyAlignment="1">
      <alignment horizontal="center" vertical="center" shrinkToFit="1"/>
    </xf>
    <xf numFmtId="0" fontId="239" fillId="7" borderId="0" xfId="6" applyNumberFormat="1" applyFont="1" applyFill="1" applyAlignment="1">
      <alignment horizontal="center" vertical="center" shrinkToFit="1"/>
    </xf>
    <xf numFmtId="0" fontId="170" fillId="7" borderId="0" xfId="0" applyFont="1" applyFill="1" applyAlignment="1">
      <alignment horizontal="right" shrinkToFit="1"/>
    </xf>
    <xf numFmtId="165" fontId="125" fillId="2" borderId="0" xfId="6" applyNumberFormat="1" applyFont="1" applyFill="1" applyAlignment="1">
      <alignment horizontal="center" shrinkToFit="1"/>
    </xf>
    <xf numFmtId="168" fontId="128" fillId="2" borderId="0" xfId="6" applyFont="1" applyFill="1" applyAlignment="1">
      <alignment horizontal="center" shrinkToFit="1"/>
    </xf>
    <xf numFmtId="164" fontId="125" fillId="9" borderId="0" xfId="6" applyNumberFormat="1" applyFont="1" applyFill="1" applyAlignment="1">
      <alignment horizontal="center" shrinkToFit="1"/>
    </xf>
    <xf numFmtId="164" fontId="156" fillId="2" borderId="0" xfId="6" applyNumberFormat="1" applyFont="1" applyFill="1" applyAlignment="1">
      <alignment horizontal="center" shrinkToFit="1"/>
    </xf>
    <xf numFmtId="164" fontId="125" fillId="7" borderId="0" xfId="6" applyNumberFormat="1" applyFont="1" applyFill="1" applyAlignment="1">
      <alignment horizontal="center" shrinkToFit="1"/>
    </xf>
    <xf numFmtId="0" fontId="193" fillId="7" borderId="0" xfId="6" applyNumberFormat="1" applyFont="1" applyFill="1" applyAlignment="1">
      <alignment vertical="center" shrinkToFit="1"/>
    </xf>
    <xf numFmtId="164" fontId="258" fillId="12" borderId="0" xfId="6" applyNumberFormat="1" applyFont="1" applyFill="1" applyAlignment="1">
      <alignment horizontal="center" vertical="center" shrinkToFit="1"/>
    </xf>
    <xf numFmtId="164" fontId="125" fillId="2" borderId="0" xfId="6" applyNumberFormat="1" applyFont="1" applyFill="1" applyAlignment="1">
      <alignment horizontal="center" vertical="center" shrinkToFit="1"/>
    </xf>
    <xf numFmtId="0" fontId="197" fillId="12" borderId="0" xfId="6" applyNumberFormat="1" applyFont="1" applyFill="1" applyAlignment="1">
      <alignment horizontal="center" vertical="center" shrinkToFit="1"/>
    </xf>
    <xf numFmtId="168" fontId="198" fillId="2" borderId="0" xfId="6" applyFont="1" applyFill="1" applyAlignment="1">
      <alignment horizontal="center" shrinkToFit="1"/>
    </xf>
    <xf numFmtId="165" fontId="129" fillId="2" borderId="0" xfId="6" applyNumberFormat="1" applyFont="1" applyFill="1" applyAlignment="1">
      <alignment horizontal="center" vertical="center" shrinkToFit="1"/>
    </xf>
    <xf numFmtId="0" fontId="165" fillId="7" borderId="0" xfId="8" applyFont="1" applyFill="1"/>
    <xf numFmtId="0" fontId="259" fillId="7" borderId="0" xfId="8" applyFont="1" applyFill="1" applyAlignment="1">
      <alignment horizontal="left" vertical="center" indent="10"/>
    </xf>
    <xf numFmtId="0" fontId="210" fillId="7" borderId="0" xfId="8" applyFont="1" applyFill="1"/>
    <xf numFmtId="0" fontId="77" fillId="7" borderId="0" xfId="7" applyNumberFormat="1" applyFont="1" applyFill="1"/>
    <xf numFmtId="0" fontId="77" fillId="9" borderId="0" xfId="7" applyNumberFormat="1" applyFont="1" applyFill="1"/>
    <xf numFmtId="0" fontId="177" fillId="7" borderId="0" xfId="7" applyNumberFormat="1" applyFont="1" applyFill="1"/>
    <xf numFmtId="0" fontId="77" fillId="2" borderId="0" xfId="7" applyNumberFormat="1" applyFont="1" applyFill="1"/>
    <xf numFmtId="0" fontId="132" fillId="9" borderId="0" xfId="7" applyNumberFormat="1" applyFont="1" applyFill="1" applyAlignment="1">
      <alignment horizontal="left"/>
    </xf>
    <xf numFmtId="0" fontId="127" fillId="9" borderId="0" xfId="7" applyNumberFormat="1" applyFont="1" applyFill="1" applyAlignment="1">
      <alignment horizontal="left" shrinkToFit="1"/>
    </xf>
    <xf numFmtId="0" fontId="178" fillId="7" borderId="0" xfId="7" applyNumberFormat="1" applyFont="1" applyFill="1"/>
    <xf numFmtId="0" fontId="120" fillId="7" borderId="0" xfId="7" applyNumberFormat="1" applyFont="1" applyFill="1" applyAlignment="1">
      <alignment horizontal="left"/>
    </xf>
    <xf numFmtId="0" fontId="122" fillId="7" borderId="0" xfId="7" applyNumberFormat="1" applyFont="1" applyFill="1" applyAlignment="1">
      <alignment horizontal="left"/>
    </xf>
    <xf numFmtId="0" fontId="120" fillId="7" borderId="0" xfId="7" applyNumberFormat="1" applyFont="1" applyFill="1" applyAlignment="1">
      <alignment horizontal="center"/>
    </xf>
    <xf numFmtId="0" fontId="179" fillId="7" borderId="0" xfId="7" applyNumberFormat="1" applyFont="1" applyFill="1"/>
    <xf numFmtId="0" fontId="260" fillId="7" borderId="0" xfId="7" applyNumberFormat="1" applyFont="1" applyFill="1"/>
    <xf numFmtId="0" fontId="172" fillId="7" borderId="0" xfId="8" applyFont="1" applyFill="1"/>
    <xf numFmtId="0" fontId="210" fillId="7" borderId="0" xfId="9" applyFont="1" applyFill="1"/>
    <xf numFmtId="0" fontId="244" fillId="7" borderId="0" xfId="9" applyFont="1" applyFill="1" applyAlignment="1">
      <alignment shrinkToFit="1"/>
    </xf>
    <xf numFmtId="168" fontId="210" fillId="7" borderId="0" xfId="7" applyFont="1" applyFill="1" applyAlignment="1">
      <alignment vertical="center" wrapText="1"/>
    </xf>
    <xf numFmtId="0" fontId="216" fillId="7" borderId="0" xfId="9" applyFont="1" applyFill="1"/>
    <xf numFmtId="0" fontId="216" fillId="2" borderId="0" xfId="9" applyFont="1" applyFill="1"/>
    <xf numFmtId="0" fontId="250" fillId="7" borderId="0" xfId="9" applyFont="1" applyFill="1"/>
    <xf numFmtId="0" fontId="250" fillId="2" borderId="0" xfId="9" applyFont="1" applyFill="1"/>
    <xf numFmtId="0" fontId="116" fillId="7" borderId="0" xfId="9" applyFont="1" applyFill="1"/>
    <xf numFmtId="0" fontId="79" fillId="2" borderId="0" xfId="9" applyFont="1" applyFill="1"/>
    <xf numFmtId="0" fontId="79" fillId="7" borderId="0" xfId="9" applyFont="1" applyFill="1"/>
    <xf numFmtId="0" fontId="86" fillId="7" borderId="0" xfId="9" applyFont="1" applyFill="1"/>
    <xf numFmtId="0" fontId="61" fillId="7" borderId="0" xfId="9" applyFont="1" applyFill="1"/>
    <xf numFmtId="0" fontId="230" fillId="7" borderId="0" xfId="0" applyFont="1" applyFill="1" applyAlignment="1">
      <alignment horizontal="right" indent="2"/>
    </xf>
    <xf numFmtId="0" fontId="214" fillId="7" borderId="0" xfId="0" applyFont="1" applyFill="1" applyAlignment="1">
      <alignment vertical="top"/>
    </xf>
    <xf numFmtId="0" fontId="261" fillId="7" borderId="0" xfId="0" applyFont="1" applyFill="1" applyAlignment="1">
      <alignment horizontal="right" vertical="center" wrapText="1"/>
    </xf>
    <xf numFmtId="0" fontId="255" fillId="7" borderId="0" xfId="0" applyFont="1" applyFill="1" applyAlignment="1">
      <alignment horizontal="left" vertical="center" indent="1"/>
    </xf>
    <xf numFmtId="0" fontId="241" fillId="7" borderId="0" xfId="7" applyNumberFormat="1" applyFont="1" applyFill="1" applyAlignment="1">
      <alignment horizontal="right" shrinkToFit="1"/>
    </xf>
    <xf numFmtId="0" fontId="241" fillId="7" borderId="0" xfId="7" applyNumberFormat="1" applyFont="1" applyFill="1"/>
    <xf numFmtId="0" fontId="239" fillId="7" borderId="0" xfId="8" applyFont="1" applyFill="1"/>
    <xf numFmtId="0" fontId="239" fillId="7" borderId="19" xfId="8" applyFont="1" applyFill="1" applyBorder="1"/>
    <xf numFmtId="0" fontId="135" fillId="7" borderId="19" xfId="8" applyFont="1" applyFill="1" applyBorder="1"/>
    <xf numFmtId="0" fontId="214" fillId="7" borderId="0" xfId="8" applyFont="1" applyFill="1"/>
    <xf numFmtId="49" fontId="135" fillId="7" borderId="0" xfId="8" applyNumberFormat="1" applyFont="1" applyFill="1" applyAlignment="1">
      <alignment vertical="top"/>
    </xf>
    <xf numFmtId="0" fontId="135" fillId="7" borderId="0" xfId="8" applyFont="1" applyFill="1"/>
    <xf numFmtId="0" fontId="135" fillId="7" borderId="74" xfId="8" applyFont="1" applyFill="1" applyBorder="1"/>
    <xf numFmtId="0" fontId="214" fillId="7" borderId="0" xfId="8" applyFont="1" applyFill="1" applyAlignment="1">
      <alignment horizontal="left" vertical="center" wrapText="1"/>
    </xf>
    <xf numFmtId="0" fontId="135" fillId="7" borderId="0" xfId="8" applyFont="1" applyFill="1" applyAlignment="1">
      <alignment horizontal="left"/>
    </xf>
    <xf numFmtId="0" fontId="135" fillId="7" borderId="52" xfId="8" applyFont="1" applyFill="1" applyBorder="1"/>
    <xf numFmtId="0" fontId="135" fillId="7" borderId="49" xfId="8" applyFont="1" applyFill="1" applyBorder="1"/>
    <xf numFmtId="49" fontId="135" fillId="7" borderId="21" xfId="8" applyNumberFormat="1" applyFont="1" applyFill="1" applyBorder="1" applyAlignment="1">
      <alignment vertical="top"/>
    </xf>
    <xf numFmtId="0" fontId="135" fillId="7" borderId="21" xfId="8" applyFont="1" applyFill="1" applyBorder="1" applyAlignment="1">
      <alignment vertical="top"/>
    </xf>
    <xf numFmtId="0" fontId="135" fillId="7" borderId="21" xfId="8" applyFont="1" applyFill="1" applyBorder="1"/>
    <xf numFmtId="0" fontId="135" fillId="7" borderId="20" xfId="8" applyFont="1" applyFill="1" applyBorder="1"/>
    <xf numFmtId="0" fontId="239" fillId="7" borderId="0" xfId="8" applyFont="1" applyFill="1" applyAlignment="1">
      <alignment horizontal="center" vertical="center" shrinkToFit="1"/>
    </xf>
    <xf numFmtId="0" fontId="257" fillId="7" borderId="0" xfId="8" applyFont="1" applyFill="1"/>
    <xf numFmtId="0" fontId="256" fillId="7" borderId="0" xfId="8" applyFont="1" applyFill="1" applyAlignment="1">
      <alignment horizontal="left" wrapText="1"/>
    </xf>
    <xf numFmtId="0" fontId="248" fillId="7" borderId="0" xfId="9" applyFont="1" applyFill="1"/>
    <xf numFmtId="0" fontId="135" fillId="7" borderId="0" xfId="9" applyFont="1" applyFill="1"/>
    <xf numFmtId="0" fontId="248" fillId="7" borderId="0" xfId="9" applyFont="1" applyFill="1" applyAlignment="1">
      <alignment horizontal="left"/>
    </xf>
    <xf numFmtId="0" fontId="214" fillId="7" borderId="0" xfId="9" applyFont="1" applyFill="1" applyAlignment="1">
      <alignment vertical="top"/>
    </xf>
    <xf numFmtId="0" fontId="238" fillId="7" borderId="0" xfId="9" applyFont="1" applyFill="1" applyAlignment="1">
      <alignment shrinkToFit="1"/>
    </xf>
    <xf numFmtId="168" fontId="135" fillId="7" borderId="0" xfId="7" applyFont="1" applyFill="1" applyAlignment="1">
      <alignment vertical="center" wrapText="1"/>
    </xf>
    <xf numFmtId="0" fontId="256" fillId="2" borderId="0" xfId="9" applyFont="1" applyFill="1"/>
    <xf numFmtId="0" fontId="257" fillId="2" borderId="0" xfId="9" applyFont="1" applyFill="1"/>
    <xf numFmtId="0" fontId="257" fillId="7" borderId="0" xfId="9" applyFont="1" applyFill="1"/>
    <xf numFmtId="0" fontId="135" fillId="2" borderId="0" xfId="9" applyFont="1" applyFill="1" applyAlignment="1">
      <alignment horizontal="right"/>
    </xf>
    <xf numFmtId="0" fontId="257" fillId="2" borderId="0" xfId="9" applyFont="1" applyFill="1" applyAlignment="1">
      <alignment horizontal="centerContinuous"/>
    </xf>
    <xf numFmtId="0" fontId="241" fillId="2" borderId="0" xfId="9" applyFont="1" applyFill="1" applyAlignment="1">
      <alignment vertical="top"/>
    </xf>
    <xf numFmtId="0" fontId="236" fillId="7" borderId="0" xfId="9" applyFont="1" applyFill="1"/>
    <xf numFmtId="0" fontId="236" fillId="7" borderId="0" xfId="9" applyFont="1" applyFill="1" applyAlignment="1">
      <alignment horizontal="right"/>
    </xf>
    <xf numFmtId="0" fontId="236" fillId="2" borderId="0" xfId="9" applyFont="1" applyFill="1" applyAlignment="1">
      <alignment horizontal="center"/>
    </xf>
    <xf numFmtId="0" fontId="236" fillId="2" borderId="0" xfId="9" applyFont="1" applyFill="1" applyAlignment="1">
      <alignment horizontal="centerContinuous"/>
    </xf>
    <xf numFmtId="0" fontId="236" fillId="2" borderId="0" xfId="9" applyFont="1" applyFill="1"/>
    <xf numFmtId="0" fontId="262" fillId="16" borderId="21" xfId="6" applyNumberFormat="1" applyFont="1" applyFill="1" applyBorder="1" applyAlignment="1" applyProtection="1">
      <alignment horizontal="center" shrinkToFit="1"/>
      <protection locked="0"/>
    </xf>
    <xf numFmtId="0" fontId="91" fillId="7" borderId="0" xfId="8" applyFont="1" applyFill="1" applyAlignment="1">
      <alignment horizontal="right" indent="2"/>
    </xf>
    <xf numFmtId="0" fontId="263" fillId="7" borderId="41" xfId="10" applyNumberFormat="1" applyFont="1" applyFill="1" applyBorder="1" applyAlignment="1">
      <alignment horizontal="center" shrinkToFit="1"/>
    </xf>
    <xf numFmtId="0" fontId="168" fillId="7" borderId="0" xfId="0" applyFont="1" applyFill="1" applyAlignment="1">
      <alignment shrinkToFit="1"/>
    </xf>
    <xf numFmtId="0" fontId="66" fillId="7" borderId="0" xfId="8" applyFont="1" applyFill="1" applyAlignment="1">
      <alignment vertical="center"/>
    </xf>
    <xf numFmtId="168" fontId="88" fillId="2" borderId="0" xfId="6" applyFont="1" applyFill="1" applyAlignment="1">
      <alignment horizontal="center" vertical="center" shrinkToFit="1"/>
    </xf>
    <xf numFmtId="0" fontId="190" fillId="12" borderId="0" xfId="6" applyNumberFormat="1" applyFont="1" applyFill="1" applyAlignment="1">
      <alignment horizontal="center" vertical="center" shrinkToFit="1"/>
    </xf>
    <xf numFmtId="37" fontId="125" fillId="2" borderId="0" xfId="6" applyNumberFormat="1" applyFont="1" applyFill="1" applyAlignment="1">
      <alignment horizontal="center" shrinkToFit="1"/>
    </xf>
    <xf numFmtId="37" fontId="128" fillId="2" borderId="0" xfId="6" applyNumberFormat="1" applyFont="1" applyFill="1" applyAlignment="1">
      <alignment horizontal="center" shrinkToFit="1"/>
    </xf>
    <xf numFmtId="167" fontId="125" fillId="9" borderId="0" xfId="14" applyNumberFormat="1" applyFont="1" applyFill="1" applyBorder="1" applyAlignment="1" applyProtection="1">
      <alignment horizontal="center" shrinkToFit="1"/>
    </xf>
    <xf numFmtId="5" fontId="129" fillId="2" borderId="0" xfId="6" applyNumberFormat="1" applyFont="1" applyFill="1" applyAlignment="1">
      <alignment horizontal="center" shrinkToFit="1"/>
    </xf>
    <xf numFmtId="5" fontId="128" fillId="2" borderId="0" xfId="6" applyNumberFormat="1" applyFont="1" applyFill="1" applyAlignment="1">
      <alignment horizontal="center" shrinkToFit="1"/>
    </xf>
    <xf numFmtId="167" fontId="156" fillId="2" borderId="0" xfId="6" applyNumberFormat="1" applyFont="1" applyFill="1" applyAlignment="1">
      <alignment horizontal="center" shrinkToFit="1"/>
    </xf>
    <xf numFmtId="167" fontId="125" fillId="7" borderId="0" xfId="14" applyNumberFormat="1" applyFont="1" applyFill="1" applyBorder="1" applyAlignment="1" applyProtection="1">
      <alignment horizontal="center" shrinkToFit="1"/>
    </xf>
    <xf numFmtId="167" fontId="258" fillId="12" borderId="0" xfId="14" applyNumberFormat="1" applyFont="1" applyFill="1" applyBorder="1" applyAlignment="1" applyProtection="1">
      <alignment horizontal="center" vertical="center" shrinkToFit="1"/>
    </xf>
    <xf numFmtId="167" fontId="125" fillId="2" borderId="0" xfId="14" applyNumberFormat="1" applyFont="1" applyFill="1" applyBorder="1" applyAlignment="1" applyProtection="1">
      <alignment horizontal="center" vertical="center" shrinkToFit="1"/>
    </xf>
    <xf numFmtId="0" fontId="264" fillId="7" borderId="0" xfId="10" applyNumberFormat="1" applyFont="1" applyFill="1" applyAlignment="1">
      <alignment horizontal="left"/>
    </xf>
    <xf numFmtId="0" fontId="264" fillId="7" borderId="0" xfId="6" applyNumberFormat="1" applyFont="1" applyFill="1" applyAlignment="1">
      <alignment horizontal="center"/>
    </xf>
    <xf numFmtId="0" fontId="264" fillId="10" borderId="0" xfId="6" applyNumberFormat="1" applyFont="1" applyFill="1" applyAlignment="1" applyProtection="1">
      <alignment horizontal="center" shrinkToFit="1"/>
      <protection locked="0"/>
    </xf>
    <xf numFmtId="14" fontId="264" fillId="10" borderId="0" xfId="10" applyNumberFormat="1" applyFont="1" applyFill="1" applyAlignment="1" applyProtection="1">
      <alignment horizontal="center" shrinkToFit="1"/>
      <protection locked="0"/>
    </xf>
    <xf numFmtId="165" fontId="61" fillId="7" borderId="0" xfId="6" applyNumberFormat="1" applyFont="1" applyFill="1" applyProtection="1">
      <protection locked="0"/>
    </xf>
    <xf numFmtId="165" fontId="57" fillId="15" borderId="0" xfId="0" applyNumberFormat="1" applyFont="1" applyFill="1" applyAlignment="1">
      <alignment horizontal="center" vertical="center" shrinkToFit="1"/>
    </xf>
    <xf numFmtId="0" fontId="218" fillId="15" borderId="0" xfId="0" applyFont="1" applyFill="1" applyAlignment="1">
      <alignment shrinkToFit="1"/>
    </xf>
    <xf numFmtId="165" fontId="135" fillId="7" borderId="20" xfId="6" applyNumberFormat="1" applyFont="1" applyFill="1" applyBorder="1" applyAlignment="1">
      <alignment horizontal="right"/>
    </xf>
    <xf numFmtId="165" fontId="135" fillId="7" borderId="19" xfId="6" applyNumberFormat="1" applyFont="1" applyFill="1" applyBorder="1" applyAlignment="1">
      <alignment horizontal="right"/>
    </xf>
    <xf numFmtId="165" fontId="135" fillId="7" borderId="0" xfId="6" applyNumberFormat="1" applyFont="1" applyFill="1" applyAlignment="1">
      <alignment horizontal="right"/>
    </xf>
    <xf numFmtId="168" fontId="247" fillId="7" borderId="0" xfId="10" applyFont="1" applyFill="1" applyAlignment="1">
      <alignment horizontal="center"/>
    </xf>
    <xf numFmtId="0" fontId="210" fillId="7" borderId="0" xfId="0" applyFont="1" applyFill="1" applyAlignment="1">
      <alignment horizontal="left" vertical="center" indent="2"/>
    </xf>
    <xf numFmtId="0" fontId="265" fillId="7" borderId="0" xfId="0" applyFont="1" applyFill="1" applyAlignment="1">
      <alignment horizontal="center" vertical="center"/>
    </xf>
    <xf numFmtId="0" fontId="132" fillId="9" borderId="0" xfId="7" applyNumberFormat="1" applyFont="1" applyFill="1" applyAlignment="1">
      <alignment horizontal="left" shrinkToFit="1"/>
    </xf>
    <xf numFmtId="6" fontId="66" fillId="7" borderId="0" xfId="6" applyNumberFormat="1" applyFont="1" applyFill="1"/>
    <xf numFmtId="167" fontId="66" fillId="7" borderId="0" xfId="14" applyNumberFormat="1" applyFont="1" applyFill="1" applyBorder="1" applyAlignment="1" applyProtection="1">
      <alignment horizontal="right" indent="1"/>
    </xf>
    <xf numFmtId="0" fontId="99" fillId="7" borderId="0" xfId="6" applyNumberFormat="1" applyFont="1" applyFill="1" applyAlignment="1">
      <alignment horizontal="left"/>
    </xf>
    <xf numFmtId="0" fontId="150" fillId="7" borderId="0" xfId="6" applyNumberFormat="1" applyFont="1" applyFill="1" applyAlignment="1">
      <alignment vertical="center"/>
    </xf>
    <xf numFmtId="168" fontId="267" fillId="7" borderId="0" xfId="6" applyFont="1" applyFill="1"/>
    <xf numFmtId="167" fontId="135" fillId="7" borderId="0" xfId="13" applyNumberFormat="1" applyFont="1" applyFill="1" applyBorder="1" applyAlignment="1" applyProtection="1">
      <alignment horizontal="right"/>
    </xf>
    <xf numFmtId="0" fontId="135" fillId="7" borderId="0" xfId="6" applyNumberFormat="1" applyFont="1" applyFill="1" applyAlignment="1">
      <alignment shrinkToFit="1"/>
    </xf>
    <xf numFmtId="0" fontId="237" fillId="14" borderId="0" xfId="6" applyNumberFormat="1" applyFont="1" applyFill="1" applyAlignment="1">
      <alignment horizontal="right"/>
    </xf>
    <xf numFmtId="0" fontId="237" fillId="14" borderId="0" xfId="6" applyNumberFormat="1" applyFont="1" applyFill="1" applyAlignment="1">
      <alignment horizontal="right" shrinkToFit="1"/>
    </xf>
    <xf numFmtId="0" fontId="239" fillId="18" borderId="0" xfId="6" applyNumberFormat="1" applyFont="1" applyFill="1" applyAlignment="1">
      <alignment horizontal="right" indent="1"/>
    </xf>
    <xf numFmtId="167" fontId="214" fillId="7" borderId="0" xfId="14" applyNumberFormat="1" applyFont="1" applyFill="1" applyBorder="1" applyAlignment="1" applyProtection="1">
      <alignment horizontal="right" vertical="center" indent="1"/>
    </xf>
    <xf numFmtId="168" fontId="268" fillId="7" borderId="0" xfId="6" applyFont="1" applyFill="1" applyAlignment="1">
      <alignment shrinkToFit="1"/>
    </xf>
    <xf numFmtId="6" fontId="135" fillId="7" borderId="0" xfId="6" applyNumberFormat="1" applyFont="1" applyFill="1" applyAlignment="1">
      <alignment horizontal="right"/>
    </xf>
    <xf numFmtId="6" fontId="146" fillId="7" borderId="30" xfId="6" applyNumberFormat="1" applyFont="1" applyFill="1" applyBorder="1" applyAlignment="1">
      <alignment horizontal="right"/>
    </xf>
    <xf numFmtId="6" fontId="61" fillId="2" borderId="0" xfId="6" applyNumberFormat="1" applyFont="1" applyFill="1" applyAlignment="1">
      <alignment vertical="center"/>
    </xf>
    <xf numFmtId="6" fontId="76" fillId="2" borderId="0" xfId="6" applyNumberFormat="1" applyFont="1" applyFill="1" applyAlignment="1">
      <alignment horizontal="right" vertical="center" indent="1"/>
    </xf>
    <xf numFmtId="167" fontId="76" fillId="2" borderId="0" xfId="6" applyNumberFormat="1" applyFont="1" applyFill="1" applyAlignment="1">
      <alignment horizontal="right" vertical="center" indent="1"/>
    </xf>
    <xf numFmtId="6" fontId="150" fillId="7" borderId="73" xfId="6" applyNumberFormat="1" applyFont="1" applyFill="1" applyBorder="1" applyAlignment="1">
      <alignment horizontal="right" vertical="center"/>
    </xf>
    <xf numFmtId="165" fontId="135" fillId="7" borderId="21" xfId="6" applyNumberFormat="1" applyFont="1" applyFill="1" applyBorder="1" applyAlignment="1">
      <alignment horizontal="right"/>
    </xf>
    <xf numFmtId="0" fontId="229" fillId="7" borderId="0" xfId="6" applyNumberFormat="1" applyFont="1" applyFill="1" applyAlignment="1" applyProtection="1">
      <alignment horizontal="left"/>
      <protection locked="0"/>
    </xf>
    <xf numFmtId="0" fontId="0" fillId="7" borderId="0" xfId="0" applyFill="1" applyAlignment="1">
      <alignment horizontal="left" indent="1"/>
    </xf>
    <xf numFmtId="0" fontId="214" fillId="7" borderId="0" xfId="6" applyNumberFormat="1" applyFont="1" applyFill="1" applyAlignment="1">
      <alignment horizontal="center"/>
    </xf>
    <xf numFmtId="0" fontId="258" fillId="7" borderId="0" xfId="0" applyFont="1" applyFill="1" applyAlignment="1">
      <alignment horizontal="center"/>
    </xf>
    <xf numFmtId="0" fontId="220" fillId="7" borderId="0" xfId="0" applyFont="1" applyFill="1" applyAlignment="1">
      <alignment horizontal="left" vertical="center"/>
    </xf>
    <xf numFmtId="165" fontId="220" fillId="7" borderId="0" xfId="0" applyNumberFormat="1" applyFont="1" applyFill="1" applyAlignment="1">
      <alignment vertical="center" shrinkToFit="1"/>
    </xf>
    <xf numFmtId="0" fontId="169" fillId="7" borderId="0" xfId="0" applyFont="1" applyFill="1" applyAlignment="1">
      <alignment vertical="center"/>
    </xf>
    <xf numFmtId="0" fontId="264" fillId="7" borderId="0" xfId="0" applyFont="1" applyFill="1" applyAlignment="1">
      <alignment horizontal="center" vertical="center"/>
    </xf>
    <xf numFmtId="0" fontId="269" fillId="7" borderId="19" xfId="0" applyFont="1" applyFill="1" applyBorder="1" applyAlignment="1">
      <alignment vertical="center"/>
    </xf>
    <xf numFmtId="165" fontId="220" fillId="7" borderId="19" xfId="0" applyNumberFormat="1" applyFont="1" applyFill="1" applyBorder="1" applyAlignment="1">
      <alignment vertical="center" shrinkToFit="1"/>
    </xf>
    <xf numFmtId="0" fontId="210" fillId="7" borderId="0" xfId="0" applyFont="1" applyFill="1" applyAlignment="1">
      <alignment vertical="center"/>
    </xf>
    <xf numFmtId="0" fontId="265" fillId="7" borderId="0" xfId="0" applyFont="1" applyFill="1" applyAlignment="1">
      <alignment vertical="center"/>
    </xf>
    <xf numFmtId="0" fontId="270" fillId="7" borderId="19" xfId="7" applyNumberFormat="1" applyFont="1" applyFill="1" applyBorder="1" applyAlignment="1">
      <alignment horizontal="right"/>
    </xf>
    <xf numFmtId="165" fontId="265" fillId="7" borderId="0" xfId="0" applyNumberFormat="1" applyFont="1" applyFill="1" applyAlignment="1" applyProtection="1">
      <alignment horizontal="center" shrinkToFit="1"/>
      <protection locked="0"/>
    </xf>
    <xf numFmtId="165" fontId="265" fillId="7" borderId="0" xfId="0" applyNumberFormat="1" applyFont="1" applyFill="1" applyAlignment="1" applyProtection="1">
      <alignment shrinkToFit="1"/>
      <protection locked="0"/>
    </xf>
    <xf numFmtId="0" fontId="67" fillId="2" borderId="0" xfId="6" applyNumberFormat="1" applyFont="1" applyFill="1"/>
    <xf numFmtId="0" fontId="220" fillId="7" borderId="0" xfId="0" applyFont="1" applyFill="1" applyAlignment="1">
      <alignment horizontal="left" vertical="center" indent="3"/>
    </xf>
    <xf numFmtId="0" fontId="220" fillId="7" borderId="19" xfId="0" applyFont="1" applyFill="1" applyBorder="1" applyAlignment="1">
      <alignment horizontal="left" vertical="center" indent="3"/>
    </xf>
    <xf numFmtId="0" fontId="270" fillId="7" borderId="20" xfId="0" applyFont="1" applyFill="1" applyBorder="1" applyAlignment="1">
      <alignment horizontal="left" vertical="center"/>
    </xf>
    <xf numFmtId="165" fontId="270" fillId="7" borderId="20" xfId="6" applyNumberFormat="1" applyFont="1" applyFill="1" applyBorder="1"/>
    <xf numFmtId="0" fontId="270" fillId="7" borderId="20" xfId="0" applyFont="1" applyFill="1" applyBorder="1" applyAlignment="1">
      <alignment horizontal="left" vertical="center" indent="4"/>
    </xf>
    <xf numFmtId="165" fontId="135" fillId="7" borderId="0" xfId="6" applyNumberFormat="1" applyFont="1" applyFill="1"/>
    <xf numFmtId="6" fontId="226" fillId="7" borderId="0" xfId="6" applyNumberFormat="1" applyFont="1" applyFill="1"/>
    <xf numFmtId="6" fontId="226" fillId="7" borderId="0" xfId="6" applyNumberFormat="1" applyFont="1" applyFill="1" applyAlignment="1">
      <alignment shrinkToFit="1"/>
    </xf>
    <xf numFmtId="0" fontId="214" fillId="7" borderId="0" xfId="6" applyNumberFormat="1" applyFont="1" applyFill="1" applyAlignment="1" applyProtection="1">
      <alignment horizontal="center"/>
      <protection locked="0"/>
    </xf>
    <xf numFmtId="168" fontId="247" fillId="7" borderId="0" xfId="10" applyFont="1" applyFill="1" applyAlignment="1">
      <alignment horizontal="right"/>
    </xf>
    <xf numFmtId="0" fontId="271" fillId="7" borderId="0" xfId="6" applyNumberFormat="1" applyFont="1" applyFill="1" applyAlignment="1">
      <alignment horizontal="left" vertical="center"/>
    </xf>
    <xf numFmtId="0" fontId="232" fillId="7" borderId="0" xfId="6" applyNumberFormat="1" applyFont="1" applyFill="1" applyAlignment="1">
      <alignment vertical="center"/>
    </xf>
    <xf numFmtId="49" fontId="236" fillId="7" borderId="0" xfId="9" applyNumberFormat="1" applyFont="1" applyFill="1"/>
    <xf numFmtId="0" fontId="57" fillId="15" borderId="0" xfId="0" applyFont="1" applyFill="1" applyAlignment="1">
      <alignment horizontal="center" vertical="center" wrapText="1"/>
    </xf>
    <xf numFmtId="0" fontId="253" fillId="15" borderId="0" xfId="0" applyFont="1" applyFill="1" applyAlignment="1">
      <alignment horizontal="center" vertical="center" wrapText="1"/>
    </xf>
    <xf numFmtId="165" fontId="211" fillId="16" borderId="20" xfId="0" applyNumberFormat="1" applyFont="1" applyFill="1" applyBorder="1" applyAlignment="1" applyProtection="1">
      <alignment horizontal="center" shrinkToFit="1"/>
      <protection locked="0"/>
    </xf>
    <xf numFmtId="165" fontId="211" fillId="16" borderId="21" xfId="0" applyNumberFormat="1" applyFont="1" applyFill="1" applyBorder="1" applyAlignment="1" applyProtection="1">
      <alignment horizontal="center" shrinkToFit="1"/>
      <protection locked="0"/>
    </xf>
    <xf numFmtId="165" fontId="211" fillId="16" borderId="19" xfId="0" applyNumberFormat="1" applyFont="1" applyFill="1" applyBorder="1" applyAlignment="1" applyProtection="1">
      <alignment horizontal="center" shrinkToFit="1"/>
      <protection locked="0"/>
    </xf>
    <xf numFmtId="165" fontId="210" fillId="7" borderId="20" xfId="0" applyNumberFormat="1" applyFont="1" applyFill="1" applyBorder="1" applyAlignment="1" applyProtection="1">
      <alignment shrinkToFit="1"/>
      <protection locked="0"/>
    </xf>
    <xf numFmtId="165" fontId="210" fillId="7" borderId="0" xfId="0" applyNumberFormat="1" applyFont="1" applyFill="1" applyAlignment="1" applyProtection="1">
      <alignment shrinkToFit="1"/>
      <protection locked="0"/>
    </xf>
    <xf numFmtId="165" fontId="210" fillId="7" borderId="19" xfId="0" applyNumberFormat="1" applyFont="1" applyFill="1" applyBorder="1" applyAlignment="1" applyProtection="1">
      <alignment shrinkToFit="1"/>
      <protection locked="0"/>
    </xf>
    <xf numFmtId="168" fontId="61" fillId="2" borderId="21" xfId="6" applyFont="1" applyFill="1" applyBorder="1" applyAlignment="1">
      <alignment vertical="center"/>
    </xf>
    <xf numFmtId="168" fontId="79" fillId="2" borderId="25" xfId="6" applyFont="1" applyFill="1" applyBorder="1" applyAlignment="1">
      <alignment horizontal="center" vertical="center"/>
    </xf>
    <xf numFmtId="168" fontId="79" fillId="2" borderId="25" xfId="6" applyFont="1" applyFill="1" applyBorder="1" applyAlignment="1">
      <alignment horizontal="left" vertical="center"/>
    </xf>
    <xf numFmtId="167" fontId="61" fillId="7" borderId="25" xfId="6" applyNumberFormat="1" applyFont="1" applyFill="1" applyBorder="1" applyAlignment="1">
      <alignment horizontal="center" vertical="center" shrinkToFit="1"/>
    </xf>
    <xf numFmtId="168" fontId="61" fillId="7" borderId="19" xfId="6" applyFont="1" applyFill="1" applyBorder="1"/>
    <xf numFmtId="168" fontId="61" fillId="2" borderId="19" xfId="6" applyFont="1" applyFill="1" applyBorder="1" applyAlignment="1">
      <alignment horizontal="center" wrapText="1"/>
    </xf>
    <xf numFmtId="165" fontId="61" fillId="11" borderId="21" xfId="6" applyNumberFormat="1" applyFont="1" applyFill="1" applyBorder="1" applyAlignment="1">
      <alignment horizontal="center" vertical="center" shrinkToFit="1"/>
    </xf>
    <xf numFmtId="165" fontId="82" fillId="2" borderId="21" xfId="6" applyNumberFormat="1" applyFont="1" applyFill="1" applyBorder="1" applyAlignment="1">
      <alignment horizontal="center" vertical="center" shrinkToFit="1"/>
    </xf>
    <xf numFmtId="168" fontId="82" fillId="7" borderId="21" xfId="6" applyFont="1" applyFill="1" applyBorder="1" applyAlignment="1">
      <alignment horizontal="center" vertical="center"/>
    </xf>
    <xf numFmtId="168" fontId="82" fillId="2" borderId="19" xfId="6" applyFont="1" applyFill="1" applyBorder="1" applyAlignment="1">
      <alignment horizontal="center" shrinkToFit="1"/>
    </xf>
    <xf numFmtId="168" fontId="62" fillId="2" borderId="21" xfId="6" applyFont="1" applyFill="1" applyBorder="1" applyAlignment="1">
      <alignment horizontal="left" vertical="center"/>
    </xf>
    <xf numFmtId="168" fontId="61" fillId="7" borderId="20" xfId="6" applyFont="1" applyFill="1" applyBorder="1" applyAlignment="1">
      <alignment horizontal="center" vertical="center"/>
    </xf>
    <xf numFmtId="6" fontId="146" fillId="7" borderId="30" xfId="6" applyNumberFormat="1" applyFont="1" applyFill="1" applyBorder="1" applyAlignment="1">
      <alignment horizontal="right" vertical="center"/>
    </xf>
    <xf numFmtId="165" fontId="79" fillId="7" borderId="0" xfId="6" applyNumberFormat="1" applyFont="1" applyFill="1" applyAlignment="1">
      <alignment horizontal="center" shrinkToFit="1"/>
    </xf>
    <xf numFmtId="165" fontId="96" fillId="7" borderId="0" xfId="6" applyNumberFormat="1" applyFont="1" applyFill="1" applyAlignment="1">
      <alignment horizontal="center" shrinkToFit="1"/>
    </xf>
    <xf numFmtId="165" fontId="240" fillId="7" borderId="0" xfId="6" applyNumberFormat="1" applyFont="1" applyFill="1" applyAlignment="1">
      <alignment vertical="center"/>
    </xf>
    <xf numFmtId="165" fontId="240" fillId="2" borderId="0" xfId="6" applyNumberFormat="1" applyFont="1" applyFill="1" applyAlignment="1">
      <alignment vertical="center"/>
    </xf>
    <xf numFmtId="165" fontId="240" fillId="2" borderId="0" xfId="6" applyNumberFormat="1" applyFont="1" applyFill="1" applyAlignment="1">
      <alignment horizontal="center" vertical="center" wrapText="1"/>
    </xf>
    <xf numFmtId="165" fontId="241" fillId="7" borderId="0" xfId="6" applyNumberFormat="1" applyFont="1" applyFill="1" applyAlignment="1">
      <alignment horizontal="center" vertical="center"/>
    </xf>
    <xf numFmtId="165" fontId="240" fillId="0" borderId="0" xfId="6" applyNumberFormat="1" applyFont="1" applyAlignment="1">
      <alignment vertical="center"/>
    </xf>
    <xf numFmtId="168" fontId="135" fillId="7" borderId="0" xfId="6" applyFont="1" applyFill="1"/>
    <xf numFmtId="168" fontId="214" fillId="2" borderId="0" xfId="6" applyFont="1" applyFill="1"/>
    <xf numFmtId="168" fontId="135" fillId="2" borderId="0" xfId="6" applyFont="1" applyFill="1"/>
    <xf numFmtId="168" fontId="241" fillId="7" borderId="0" xfId="6" applyFont="1" applyFill="1" applyAlignment="1">
      <alignment horizontal="center"/>
    </xf>
    <xf numFmtId="3" fontId="135" fillId="2" borderId="0" xfId="12" applyFont="1" applyFill="1" applyAlignment="1">
      <alignment horizontal="left" vertical="center" indent="1"/>
    </xf>
    <xf numFmtId="168" fontId="236" fillId="7" borderId="0" xfId="6" applyFont="1" applyFill="1" applyAlignment="1">
      <alignment horizontal="center" shrinkToFit="1"/>
    </xf>
    <xf numFmtId="165" fontId="273" fillId="7" borderId="0" xfId="6" applyNumberFormat="1" applyFont="1" applyFill="1" applyAlignment="1">
      <alignment horizontal="center" vertical="center" shrinkToFit="1"/>
    </xf>
    <xf numFmtId="9" fontId="214" fillId="2" borderId="0" xfId="13" applyFont="1" applyFill="1" applyBorder="1" applyAlignment="1" applyProtection="1">
      <alignment horizontal="left" shrinkToFit="1"/>
    </xf>
    <xf numFmtId="0" fontId="99" fillId="2" borderId="0" xfId="6" applyNumberFormat="1" applyFont="1" applyFill="1" applyAlignment="1">
      <alignment horizontal="right" indent="1"/>
    </xf>
    <xf numFmtId="0" fontId="99" fillId="0" borderId="0" xfId="6" applyNumberFormat="1" applyFont="1"/>
    <xf numFmtId="6" fontId="87" fillId="2" borderId="0" xfId="6" applyNumberFormat="1" applyFont="1" applyFill="1"/>
    <xf numFmtId="165" fontId="99" fillId="2" borderId="0" xfId="6" applyNumberFormat="1" applyFont="1" applyFill="1" applyAlignment="1">
      <alignment horizontal="right" indent="1"/>
    </xf>
    <xf numFmtId="165" fontId="214" fillId="7" borderId="0" xfId="6" applyNumberFormat="1" applyFont="1" applyFill="1" applyAlignment="1">
      <alignment horizontal="right" indent="1"/>
    </xf>
    <xf numFmtId="6" fontId="218" fillId="7" borderId="0" xfId="6" applyNumberFormat="1" applyFont="1" applyFill="1"/>
    <xf numFmtId="0" fontId="85" fillId="7" borderId="0" xfId="6" applyNumberFormat="1" applyFont="1" applyFill="1"/>
    <xf numFmtId="6" fontId="218" fillId="7" borderId="0" xfId="6" applyNumberFormat="1" applyFont="1" applyFill="1" applyAlignment="1">
      <alignment horizontal="right" indent="1"/>
    </xf>
    <xf numFmtId="9" fontId="242" fillId="7" borderId="0" xfId="13" applyFont="1" applyFill="1" applyBorder="1" applyAlignment="1" applyProtection="1">
      <alignment horizontal="center" vertical="center" wrapText="1"/>
    </xf>
    <xf numFmtId="0" fontId="253" fillId="7" borderId="0" xfId="0" applyFont="1" applyFill="1" applyAlignment="1">
      <alignment horizontal="center" vertical="center" wrapText="1"/>
    </xf>
    <xf numFmtId="168" fontId="274" fillId="7" borderId="0" xfId="6" applyFont="1" applyFill="1"/>
    <xf numFmtId="168" fontId="274" fillId="2" borderId="0" xfId="6" applyFont="1" applyFill="1" applyAlignment="1">
      <alignment horizontal="center" shrinkToFit="1"/>
    </xf>
    <xf numFmtId="168" fontId="274" fillId="2" borderId="0" xfId="6" applyFont="1" applyFill="1" applyAlignment="1">
      <alignment horizontal="center"/>
    </xf>
    <xf numFmtId="10" fontId="82" fillId="7" borderId="25" xfId="14" applyNumberFormat="1" applyFont="1" applyFill="1" applyBorder="1" applyAlignment="1" applyProtection="1">
      <alignment horizontal="center" vertical="center"/>
    </xf>
    <xf numFmtId="10" fontId="82" fillId="7" borderId="0" xfId="6" applyNumberFormat="1" applyFont="1" applyFill="1" applyAlignment="1">
      <alignment horizontal="center" vertical="center"/>
    </xf>
    <xf numFmtId="10" fontId="131" fillId="2" borderId="0" xfId="6" applyNumberFormat="1" applyFont="1" applyFill="1"/>
    <xf numFmtId="0" fontId="61" fillId="7" borderId="38" xfId="6" applyNumberFormat="1" applyFont="1" applyFill="1" applyBorder="1" applyAlignment="1">
      <alignment horizontal="center" vertical="center" shrinkToFit="1"/>
    </xf>
    <xf numFmtId="0" fontId="213" fillId="7" borderId="0" xfId="0" applyFont="1" applyFill="1" applyAlignment="1">
      <alignment vertical="top" wrapText="1"/>
    </xf>
    <xf numFmtId="0" fontId="135" fillId="7" borderId="0" xfId="0" applyFont="1" applyFill="1"/>
    <xf numFmtId="168" fontId="247" fillId="7" borderId="0" xfId="10" applyFont="1" applyFill="1" applyAlignment="1">
      <alignment wrapText="1"/>
    </xf>
    <xf numFmtId="168" fontId="248" fillId="7" borderId="0" xfId="10" applyFont="1" applyFill="1" applyAlignment="1">
      <alignment wrapText="1"/>
    </xf>
    <xf numFmtId="0" fontId="256" fillId="7" borderId="0" xfId="0" applyFont="1" applyFill="1" applyAlignment="1">
      <alignment horizontal="center" vertical="center" wrapText="1"/>
    </xf>
    <xf numFmtId="0" fontId="255" fillId="7" borderId="0" xfId="10" applyNumberFormat="1" applyFont="1" applyFill="1" applyAlignment="1">
      <alignment horizontal="left" indent="3"/>
    </xf>
    <xf numFmtId="14" fontId="255" fillId="7" borderId="0" xfId="6" applyNumberFormat="1" applyFont="1" applyFill="1" applyAlignment="1">
      <alignment horizontal="left"/>
    </xf>
    <xf numFmtId="0" fontId="255" fillId="7" borderId="0" xfId="0" applyFont="1" applyFill="1" applyAlignment="1">
      <alignment vertical="top" wrapText="1"/>
    </xf>
    <xf numFmtId="0" fontId="255" fillId="7" borderId="0" xfId="0" applyFont="1" applyFill="1"/>
    <xf numFmtId="0" fontId="255" fillId="7" borderId="0" xfId="6" applyNumberFormat="1" applyFont="1" applyFill="1" applyAlignment="1">
      <alignment horizontal="left" indent="3"/>
    </xf>
    <xf numFmtId="168" fontId="256" fillId="7" borderId="0" xfId="6" applyFont="1" applyFill="1" applyAlignment="1">
      <alignment horizontal="right"/>
    </xf>
    <xf numFmtId="0" fontId="255" fillId="7" borderId="0" xfId="0" applyFont="1" applyFill="1" applyAlignment="1">
      <alignment horizontal="center" vertical="center" wrapText="1"/>
    </xf>
    <xf numFmtId="0" fontId="255" fillId="7" borderId="0" xfId="10" applyNumberFormat="1" applyFont="1" applyFill="1"/>
    <xf numFmtId="0" fontId="255" fillId="7" borderId="0" xfId="6" applyNumberFormat="1" applyFont="1" applyFill="1" applyAlignment="1">
      <alignment horizontal="center" vertical="center"/>
    </xf>
    <xf numFmtId="14" fontId="214" fillId="7" borderId="0" xfId="0" applyNumberFormat="1" applyFont="1" applyFill="1" applyAlignment="1">
      <alignment horizontal="center" vertical="center" shrinkToFit="1"/>
    </xf>
    <xf numFmtId="0" fontId="238" fillId="7" borderId="0" xfId="0" applyFont="1" applyFill="1" applyAlignment="1">
      <alignment horizontal="left" indent="13"/>
    </xf>
    <xf numFmtId="0" fontId="257" fillId="7" borderId="0" xfId="0" applyFont="1" applyFill="1" applyAlignment="1">
      <alignment horizontal="left"/>
    </xf>
    <xf numFmtId="0" fontId="256" fillId="7" borderId="0" xfId="10" applyNumberFormat="1" applyFont="1" applyFill="1" applyAlignment="1">
      <alignment horizontal="left" indent="13"/>
    </xf>
    <xf numFmtId="168" fontId="255" fillId="7" borderId="0" xfId="6" applyFont="1" applyFill="1" applyAlignment="1">
      <alignment horizontal="right"/>
    </xf>
    <xf numFmtId="0" fontId="256" fillId="7" borderId="0" xfId="0" applyFont="1" applyFill="1" applyAlignment="1">
      <alignment horizontal="center" wrapText="1"/>
    </xf>
    <xf numFmtId="0" fontId="255" fillId="7" borderId="0" xfId="0" applyFont="1" applyFill="1" applyAlignment="1">
      <alignment wrapText="1"/>
    </xf>
    <xf numFmtId="0" fontId="257" fillId="7" borderId="0" xfId="0" applyFont="1" applyFill="1"/>
    <xf numFmtId="0" fontId="238" fillId="7" borderId="0" xfId="0" applyFont="1" applyFill="1"/>
    <xf numFmtId="14" fontId="256" fillId="7" borderId="0" xfId="6" applyNumberFormat="1" applyFont="1" applyFill="1" applyAlignment="1">
      <alignment horizontal="center" vertical="center" shrinkToFit="1"/>
    </xf>
    <xf numFmtId="14" fontId="256" fillId="7" borderId="41" xfId="6" applyNumberFormat="1" applyFont="1" applyFill="1" applyBorder="1" applyAlignment="1">
      <alignment horizontal="center" vertical="center" shrinkToFit="1"/>
    </xf>
    <xf numFmtId="0" fontId="257" fillId="7" borderId="0" xfId="6" applyNumberFormat="1" applyFont="1" applyFill="1"/>
    <xf numFmtId="0" fontId="238" fillId="7" borderId="40" xfId="10" applyNumberFormat="1" applyFont="1" applyFill="1" applyBorder="1"/>
    <xf numFmtId="0" fontId="238" fillId="7" borderId="0" xfId="10" applyNumberFormat="1" applyFont="1" applyFill="1" applyAlignment="1">
      <alignment horizontal="right"/>
    </xf>
    <xf numFmtId="0" fontId="257" fillId="7" borderId="0" xfId="10" applyNumberFormat="1" applyFont="1" applyFill="1" applyAlignment="1">
      <alignment horizontal="left"/>
    </xf>
    <xf numFmtId="0" fontId="238" fillId="7" borderId="0" xfId="6" applyNumberFormat="1" applyFont="1" applyFill="1"/>
    <xf numFmtId="0" fontId="238" fillId="7" borderId="40" xfId="0" applyFont="1" applyFill="1" applyBorder="1"/>
    <xf numFmtId="0" fontId="257" fillId="7" borderId="0" xfId="0" applyFont="1" applyFill="1" applyAlignment="1">
      <alignment horizontal="left" indent="1"/>
    </xf>
    <xf numFmtId="0" fontId="238" fillId="7" borderId="0" xfId="10" applyNumberFormat="1" applyFont="1" applyFill="1" applyAlignment="1">
      <alignment horizontal="left"/>
    </xf>
    <xf numFmtId="0" fontId="257" fillId="7" borderId="0" xfId="0" applyFont="1" applyFill="1" applyAlignment="1">
      <alignment horizontal="left" indent="1" shrinkToFit="1"/>
    </xf>
    <xf numFmtId="0" fontId="238" fillId="7" borderId="0" xfId="6" applyNumberFormat="1" applyFont="1" applyFill="1" applyAlignment="1">
      <alignment horizontal="right"/>
    </xf>
    <xf numFmtId="0" fontId="257" fillId="7" borderId="0" xfId="6" applyNumberFormat="1" applyFont="1" applyFill="1" applyAlignment="1">
      <alignment horizontal="left"/>
    </xf>
    <xf numFmtId="0" fontId="238" fillId="7" borderId="0" xfId="0" applyFont="1" applyFill="1" applyAlignment="1">
      <alignment shrinkToFit="1"/>
    </xf>
    <xf numFmtId="0" fontId="238" fillId="7" borderId="41" xfId="0" applyFont="1" applyFill="1" applyBorder="1"/>
    <xf numFmtId="0" fontId="238" fillId="7" borderId="0" xfId="10" applyNumberFormat="1" applyFont="1" applyFill="1"/>
    <xf numFmtId="0" fontId="257" fillId="7" borderId="53" xfId="0" applyFont="1" applyFill="1" applyBorder="1"/>
    <xf numFmtId="0" fontId="135" fillId="7" borderId="0" xfId="0" applyFont="1" applyFill="1" applyAlignment="1">
      <alignment horizontal="left"/>
    </xf>
    <xf numFmtId="0" fontId="257" fillId="7" borderId="0" xfId="0" applyFont="1" applyFill="1" applyAlignment="1" applyProtection="1">
      <alignment horizontal="left"/>
      <protection locked="0"/>
    </xf>
    <xf numFmtId="14" fontId="214" fillId="16" borderId="0" xfId="0" applyNumberFormat="1" applyFont="1" applyFill="1" applyAlignment="1" applyProtection="1">
      <alignment horizontal="center" vertical="center" shrinkToFit="1"/>
      <protection locked="0"/>
    </xf>
    <xf numFmtId="0" fontId="255" fillId="7" borderId="0" xfId="6" applyNumberFormat="1" applyFont="1" applyFill="1" applyAlignment="1">
      <alignment horizontal="center"/>
    </xf>
    <xf numFmtId="167" fontId="275" fillId="7" borderId="0" xfId="6" applyNumberFormat="1" applyFont="1" applyFill="1"/>
    <xf numFmtId="167" fontId="185" fillId="7" borderId="0" xfId="6" applyNumberFormat="1" applyFont="1" applyFill="1"/>
    <xf numFmtId="167" fontId="133" fillId="7" borderId="0" xfId="14" applyNumberFormat="1" applyFont="1" applyFill="1" applyBorder="1" applyAlignment="1" applyProtection="1">
      <alignment horizontal="center" vertical="center"/>
    </xf>
    <xf numFmtId="6" fontId="225" fillId="7" borderId="0" xfId="6" applyNumberFormat="1" applyFont="1" applyFill="1" applyAlignment="1">
      <alignment horizontal="right" wrapText="1" shrinkToFit="1"/>
    </xf>
    <xf numFmtId="6" fontId="147" fillId="7" borderId="0" xfId="6" applyNumberFormat="1" applyFont="1" applyFill="1" applyAlignment="1">
      <alignment horizontal="right" vertical="center"/>
    </xf>
    <xf numFmtId="168" fontId="106" fillId="2" borderId="0" xfId="6" applyFont="1" applyFill="1" applyAlignment="1">
      <alignment vertical="center" wrapText="1"/>
    </xf>
    <xf numFmtId="168" fontId="276" fillId="7" borderId="0" xfId="6" applyFont="1" applyFill="1" applyAlignment="1">
      <alignment vertical="center" wrapText="1"/>
    </xf>
    <xf numFmtId="168" fontId="276" fillId="7" borderId="0" xfId="6" applyFont="1" applyFill="1" applyAlignment="1">
      <alignment vertical="center"/>
    </xf>
    <xf numFmtId="168" fontId="276" fillId="7" borderId="0" xfId="6" applyFont="1" applyFill="1" applyAlignment="1">
      <alignment horizontal="left" vertical="center" indent="1"/>
    </xf>
    <xf numFmtId="168" fontId="277" fillId="7" borderId="0" xfId="6" applyFont="1" applyFill="1" applyAlignment="1">
      <alignment vertical="top"/>
    </xf>
    <xf numFmtId="168" fontId="277" fillId="7" borderId="0" xfId="6" applyFont="1" applyFill="1" applyAlignment="1">
      <alignment vertical="center"/>
    </xf>
    <xf numFmtId="168" fontId="144" fillId="7" borderId="0" xfId="6" applyFont="1" applyFill="1" applyAlignment="1">
      <alignment vertical="top"/>
    </xf>
    <xf numFmtId="168" fontId="144" fillId="7" borderId="0" xfId="6" applyFont="1" applyFill="1" applyAlignment="1">
      <alignment vertical="center" wrapText="1"/>
    </xf>
    <xf numFmtId="168" fontId="278" fillId="7" borderId="0" xfId="6" applyFont="1" applyFill="1"/>
    <xf numFmtId="6" fontId="239" fillId="2" borderId="0" xfId="6" applyNumberFormat="1" applyFont="1" applyFill="1" applyAlignment="1">
      <alignment horizontal="right"/>
    </xf>
    <xf numFmtId="10" fontId="135" fillId="7" borderId="0" xfId="6" applyNumberFormat="1" applyFont="1" applyFill="1"/>
    <xf numFmtId="6" fontId="239" fillId="2" borderId="0" xfId="6" applyNumberFormat="1" applyFont="1" applyFill="1"/>
    <xf numFmtId="0" fontId="238" fillId="14" borderId="0" xfId="6" applyNumberFormat="1" applyFont="1" applyFill="1"/>
    <xf numFmtId="0" fontId="135" fillId="14" borderId="0" xfId="6" applyNumberFormat="1" applyFont="1" applyFill="1"/>
    <xf numFmtId="167" fontId="240" fillId="7" borderId="0" xfId="14" applyNumberFormat="1" applyFont="1" applyFill="1" applyBorder="1" applyAlignment="1" applyProtection="1">
      <alignment horizontal="right" vertical="center" indent="1"/>
    </xf>
    <xf numFmtId="0" fontId="239" fillId="7" borderId="0" xfId="6" applyNumberFormat="1" applyFont="1" applyFill="1"/>
    <xf numFmtId="6" fontId="146" fillId="7" borderId="0" xfId="6" applyNumberFormat="1" applyFont="1" applyFill="1"/>
    <xf numFmtId="6" fontId="150" fillId="7" borderId="0" xfId="6" applyNumberFormat="1" applyFont="1" applyFill="1" applyAlignment="1">
      <alignment horizontal="right" vertical="center"/>
    </xf>
    <xf numFmtId="6" fontId="149" fillId="7" borderId="0" xfId="6" applyNumberFormat="1" applyFont="1" applyFill="1"/>
    <xf numFmtId="0" fontId="202" fillId="7" borderId="0" xfId="6" applyNumberFormat="1" applyFont="1" applyFill="1" applyAlignment="1">
      <alignment horizontal="right"/>
    </xf>
    <xf numFmtId="0" fontId="149" fillId="7" borderId="0" xfId="6" applyNumberFormat="1" applyFont="1" applyFill="1" applyAlignment="1">
      <alignment horizontal="right" indent="1"/>
    </xf>
    <xf numFmtId="6" fontId="99" fillId="7" borderId="0" xfId="6" applyNumberFormat="1" applyFont="1" applyFill="1" applyAlignment="1">
      <alignment horizontal="right" indent="1"/>
    </xf>
    <xf numFmtId="0" fontId="57" fillId="12" borderId="0" xfId="6" applyNumberFormat="1" applyFont="1" applyFill="1" applyAlignment="1">
      <alignment horizontal="center" vertical="center" wrapText="1"/>
    </xf>
    <xf numFmtId="0" fontId="257" fillId="7" borderId="40" xfId="10" applyNumberFormat="1" applyFont="1" applyFill="1" applyBorder="1"/>
    <xf numFmtId="0" fontId="257" fillId="7" borderId="40" xfId="6" applyNumberFormat="1" applyFont="1" applyFill="1" applyBorder="1"/>
    <xf numFmtId="0" fontId="257" fillId="7" borderId="0" xfId="10" applyNumberFormat="1" applyFont="1" applyFill="1"/>
    <xf numFmtId="0" fontId="257" fillId="7" borderId="40" xfId="0" applyFont="1" applyFill="1" applyBorder="1" applyAlignment="1">
      <alignment horizontal="left"/>
    </xf>
    <xf numFmtId="0" fontId="257" fillId="7" borderId="0" xfId="10" applyNumberFormat="1" applyFont="1" applyFill="1" applyAlignment="1">
      <alignment horizontal="left" shrinkToFit="1"/>
    </xf>
    <xf numFmtId="0" fontId="257" fillId="7" borderId="0" xfId="6" applyNumberFormat="1" applyFont="1" applyFill="1" applyAlignment="1">
      <alignment horizontal="left" indent="1"/>
    </xf>
    <xf numFmtId="0" fontId="238" fillId="7" borderId="0" xfId="0" applyFont="1" applyFill="1" applyAlignment="1">
      <alignment horizontal="right" shrinkToFit="1"/>
    </xf>
    <xf numFmtId="0" fontId="257" fillId="7" borderId="0" xfId="0" applyFont="1" applyFill="1" applyAlignment="1">
      <alignment shrinkToFit="1"/>
    </xf>
    <xf numFmtId="0" fontId="257" fillId="7" borderId="41" xfId="6" applyNumberFormat="1" applyFont="1" applyFill="1" applyBorder="1"/>
    <xf numFmtId="0" fontId="241" fillId="7" borderId="0" xfId="0" applyFont="1" applyFill="1"/>
    <xf numFmtId="0" fontId="61" fillId="7" borderId="0" xfId="8" applyFont="1" applyFill="1" applyAlignment="1" applyProtection="1">
      <alignment vertical="center" shrinkToFit="1"/>
      <protection locked="0"/>
    </xf>
    <xf numFmtId="6" fontId="257" fillId="7" borderId="0" xfId="6" applyNumberFormat="1" applyFont="1" applyFill="1" applyAlignment="1">
      <alignment horizontal="left"/>
    </xf>
    <xf numFmtId="6" fontId="257" fillId="7" borderId="40" xfId="0" applyNumberFormat="1" applyFont="1" applyFill="1" applyBorder="1" applyAlignment="1">
      <alignment horizontal="left"/>
    </xf>
    <xf numFmtId="167" fontId="257" fillId="7" borderId="40" xfId="13" applyNumberFormat="1" applyFont="1" applyFill="1" applyBorder="1" applyAlignment="1" applyProtection="1">
      <alignment horizontal="center" vertical="center"/>
    </xf>
    <xf numFmtId="0" fontId="257" fillId="7" borderId="40" xfId="0" applyFont="1" applyFill="1" applyBorder="1"/>
    <xf numFmtId="164" fontId="257" fillId="7" borderId="0" xfId="2" applyNumberFormat="1" applyFont="1" applyFill="1" applyBorder="1" applyAlignment="1" applyProtection="1">
      <alignment horizontal="left"/>
    </xf>
    <xf numFmtId="0" fontId="257" fillId="7" borderId="0" xfId="0" applyFont="1" applyFill="1" applyAlignment="1">
      <alignment vertical="center"/>
    </xf>
    <xf numFmtId="14" fontId="257" fillId="7" borderId="0" xfId="0" applyNumberFormat="1" applyFont="1" applyFill="1" applyAlignment="1">
      <alignment horizontal="left"/>
    </xf>
    <xf numFmtId="0" fontId="241" fillId="7" borderId="41" xfId="0" applyFont="1" applyFill="1" applyBorder="1"/>
    <xf numFmtId="165" fontId="257" fillId="7" borderId="0" xfId="6" applyNumberFormat="1" applyFont="1" applyFill="1" applyAlignment="1">
      <alignment horizontal="left" vertical="center"/>
    </xf>
    <xf numFmtId="6" fontId="257" fillId="7" borderId="0" xfId="0" applyNumberFormat="1" applyFont="1" applyFill="1" applyAlignment="1">
      <alignment horizontal="left"/>
    </xf>
    <xf numFmtId="1" fontId="257" fillId="7" borderId="54" xfId="0" applyNumberFormat="1" applyFont="1" applyFill="1" applyBorder="1" applyAlignment="1">
      <alignment horizontal="left"/>
    </xf>
    <xf numFmtId="0" fontId="238" fillId="7" borderId="54" xfId="0" applyFont="1" applyFill="1" applyBorder="1" applyAlignment="1">
      <alignment vertical="center"/>
    </xf>
    <xf numFmtId="167" fontId="257" fillId="7" borderId="41" xfId="13" applyNumberFormat="1" applyFont="1" applyFill="1" applyBorder="1" applyAlignment="1" applyProtection="1">
      <alignment horizontal="left"/>
    </xf>
    <xf numFmtId="0" fontId="135" fillId="16" borderId="19" xfId="8" applyFont="1" applyFill="1" applyBorder="1" applyAlignment="1" applyProtection="1">
      <alignment vertical="center" shrinkToFit="1"/>
      <protection locked="0"/>
    </xf>
    <xf numFmtId="0" fontId="91" fillId="7" borderId="0" xfId="0" applyFont="1" applyFill="1" applyAlignment="1">
      <alignment horizontal="left" shrinkToFit="1"/>
    </xf>
    <xf numFmtId="0" fontId="214" fillId="7" borderId="55" xfId="6" applyNumberFormat="1" applyFont="1" applyFill="1" applyBorder="1" applyAlignment="1">
      <alignment horizontal="center" vertical="center" shrinkToFit="1"/>
    </xf>
    <xf numFmtId="0" fontId="214" fillId="13" borderId="55" xfId="6" applyNumberFormat="1" applyFont="1" applyFill="1" applyBorder="1" applyAlignment="1">
      <alignment horizontal="center" vertical="center" shrinkToFit="1"/>
    </xf>
    <xf numFmtId="0" fontId="223" fillId="7" borderId="58" xfId="6" applyNumberFormat="1" applyFont="1" applyFill="1" applyBorder="1" applyAlignment="1">
      <alignment horizontal="center" vertical="center" shrinkToFit="1"/>
    </xf>
    <xf numFmtId="0" fontId="212" fillId="13" borderId="58" xfId="6" applyNumberFormat="1" applyFont="1" applyFill="1" applyBorder="1" applyAlignment="1">
      <alignment horizontal="center" vertical="center" shrinkToFit="1"/>
    </xf>
    <xf numFmtId="165" fontId="279" fillId="2" borderId="0" xfId="6" applyNumberFormat="1" applyFont="1" applyFill="1" applyAlignment="1">
      <alignment horizontal="center" vertical="center" shrinkToFit="1"/>
    </xf>
    <xf numFmtId="165" fontId="135" fillId="2" borderId="0" xfId="3" applyNumberFormat="1" applyFont="1" applyFill="1" applyBorder="1" applyAlignment="1" applyProtection="1">
      <alignment horizontal="center" shrinkToFit="1"/>
    </xf>
    <xf numFmtId="1" fontId="135" fillId="7" borderId="20" xfId="6" applyNumberFormat="1" applyFont="1" applyFill="1" applyBorder="1" applyAlignment="1">
      <alignment horizontal="center" vertical="center" shrinkToFit="1"/>
    </xf>
    <xf numFmtId="1" fontId="135" fillId="7" borderId="0" xfId="6" applyNumberFormat="1" applyFont="1" applyFill="1" applyAlignment="1">
      <alignment horizontal="center" vertical="center" shrinkToFit="1"/>
    </xf>
    <xf numFmtId="165" fontId="214" fillId="2" borderId="0" xfId="3" applyNumberFormat="1" applyFont="1" applyFill="1" applyBorder="1" applyAlignment="1" applyProtection="1">
      <alignment horizontal="center" shrinkToFit="1"/>
    </xf>
    <xf numFmtId="165" fontId="238" fillId="2" borderId="0" xfId="6" applyNumberFormat="1" applyFont="1" applyFill="1" applyAlignment="1">
      <alignment horizontal="left" vertical="center" wrapText="1"/>
    </xf>
    <xf numFmtId="168" fontId="256" fillId="7" borderId="0" xfId="6" applyFont="1" applyFill="1" applyAlignment="1">
      <alignment horizontal="left" indent="1"/>
    </xf>
    <xf numFmtId="6" fontId="218" fillId="15" borderId="0" xfId="6" applyNumberFormat="1" applyFont="1" applyFill="1"/>
    <xf numFmtId="168" fontId="247" fillId="7" borderId="0" xfId="10" applyFont="1" applyFill="1"/>
    <xf numFmtId="0" fontId="120" fillId="7" borderId="0" xfId="6" applyNumberFormat="1" applyFont="1" applyFill="1"/>
    <xf numFmtId="165" fontId="214" fillId="7" borderId="0" xfId="6" applyNumberFormat="1" applyFont="1" applyFill="1" applyAlignment="1">
      <alignment vertical="center" wrapText="1"/>
    </xf>
    <xf numFmtId="165" fontId="85" fillId="15" borderId="0" xfId="6" applyNumberFormat="1" applyFont="1" applyFill="1"/>
    <xf numFmtId="165" fontId="85" fillId="7" borderId="0" xfId="6" applyNumberFormat="1" applyFont="1" applyFill="1"/>
    <xf numFmtId="165" fontId="218" fillId="15" borderId="0" xfId="6" applyNumberFormat="1" applyFont="1" applyFill="1"/>
    <xf numFmtId="6" fontId="76" fillId="2" borderId="0" xfId="6" applyNumberFormat="1" applyFont="1" applyFill="1" applyAlignment="1">
      <alignment vertical="center"/>
    </xf>
    <xf numFmtId="0" fontId="237" fillId="14" borderId="0" xfId="6" applyNumberFormat="1" applyFont="1" applyFill="1" applyAlignment="1">
      <alignment shrinkToFit="1"/>
    </xf>
    <xf numFmtId="165" fontId="214" fillId="7" borderId="0" xfId="6" applyNumberFormat="1" applyFont="1" applyFill="1" applyAlignment="1">
      <alignment vertical="center" shrinkToFit="1"/>
    </xf>
    <xf numFmtId="168" fontId="143" fillId="7" borderId="0" xfId="6" applyFont="1" applyFill="1"/>
    <xf numFmtId="167" fontId="130" fillId="2" borderId="0" xfId="6" applyNumberFormat="1" applyFont="1" applyFill="1" applyAlignment="1">
      <alignment shrinkToFit="1"/>
    </xf>
    <xf numFmtId="165" fontId="280" fillId="7" borderId="0" xfId="6" applyNumberFormat="1" applyFont="1" applyFill="1" applyAlignment="1">
      <alignment horizontal="center"/>
    </xf>
    <xf numFmtId="168" fontId="143" fillId="0" borderId="0" xfId="6" applyFont="1"/>
    <xf numFmtId="3" fontId="76" fillId="7" borderId="0" xfId="6" applyNumberFormat="1" applyFont="1" applyFill="1" applyAlignment="1">
      <alignment horizontal="center" vertical="center" wrapText="1"/>
    </xf>
    <xf numFmtId="3" fontId="76" fillId="7" borderId="0" xfId="6" applyNumberFormat="1" applyFont="1" applyFill="1" applyAlignment="1">
      <alignment horizontal="center" vertical="center" shrinkToFit="1"/>
    </xf>
    <xf numFmtId="172" fontId="76" fillId="7" borderId="0" xfId="6" applyNumberFormat="1" applyFont="1" applyFill="1" applyAlignment="1">
      <alignment horizontal="center" vertical="center" wrapText="1"/>
    </xf>
    <xf numFmtId="165" fontId="155" fillId="7" borderId="0" xfId="6" applyNumberFormat="1" applyFont="1" applyFill="1" applyAlignment="1">
      <alignment horizontal="center" vertical="center" wrapText="1"/>
    </xf>
    <xf numFmtId="165" fontId="125" fillId="7" borderId="0" xfId="6" applyNumberFormat="1" applyFont="1" applyFill="1" applyAlignment="1">
      <alignment horizontal="center" vertical="center" wrapText="1"/>
    </xf>
    <xf numFmtId="167" fontId="240" fillId="7" borderId="73" xfId="14" applyNumberFormat="1" applyFont="1" applyFill="1" applyBorder="1" applyAlignment="1" applyProtection="1">
      <alignment horizontal="right" vertical="center" indent="1"/>
    </xf>
    <xf numFmtId="6" fontId="240" fillId="7" borderId="73" xfId="6" applyNumberFormat="1" applyFont="1" applyFill="1" applyBorder="1" applyAlignment="1">
      <alignment horizontal="right"/>
    </xf>
    <xf numFmtId="165" fontId="214" fillId="7" borderId="73" xfId="6" applyNumberFormat="1" applyFont="1" applyFill="1" applyBorder="1" applyAlignment="1">
      <alignment vertical="center" shrinkToFit="1"/>
    </xf>
    <xf numFmtId="9" fontId="214" fillId="7" borderId="73" xfId="13" applyFont="1" applyFill="1" applyBorder="1" applyAlignment="1" applyProtection="1">
      <alignment horizontal="center" vertical="center" shrinkToFit="1"/>
    </xf>
    <xf numFmtId="6" fontId="135" fillId="7" borderId="73" xfId="6" applyNumberFormat="1" applyFont="1" applyFill="1" applyBorder="1" applyAlignment="1">
      <alignment horizontal="right"/>
    </xf>
    <xf numFmtId="6" fontId="248" fillId="2" borderId="0" xfId="6" applyNumberFormat="1" applyFont="1" applyFill="1" applyAlignment="1">
      <alignment vertical="center" shrinkToFit="1"/>
    </xf>
    <xf numFmtId="165" fontId="239" fillId="7" borderId="73" xfId="6" applyNumberFormat="1" applyFont="1" applyFill="1" applyBorder="1"/>
    <xf numFmtId="165" fontId="135" fillId="7" borderId="73" xfId="6" applyNumberFormat="1" applyFont="1" applyFill="1" applyBorder="1"/>
    <xf numFmtId="0" fontId="281" fillId="15" borderId="0" xfId="6" applyNumberFormat="1" applyFont="1" applyFill="1" applyAlignment="1">
      <alignment vertical="center"/>
    </xf>
    <xf numFmtId="0" fontId="282" fillId="15" borderId="0" xfId="6" applyNumberFormat="1" applyFont="1" applyFill="1" applyAlignment="1">
      <alignment horizontal="center" vertical="center" wrapText="1"/>
    </xf>
    <xf numFmtId="1" fontId="64" fillId="7" borderId="0" xfId="6" applyNumberFormat="1" applyFont="1" applyFill="1" applyAlignment="1">
      <alignment horizontal="right" indent="1"/>
    </xf>
    <xf numFmtId="165" fontId="64" fillId="7" borderId="0" xfId="6" applyNumberFormat="1" applyFont="1" applyFill="1" applyAlignment="1">
      <alignment horizontal="right" indent="1"/>
    </xf>
    <xf numFmtId="165" fontId="64" fillId="7" borderId="0" xfId="6" applyNumberFormat="1" applyFont="1" applyFill="1" applyAlignment="1">
      <alignment horizontal="right" indent="1" shrinkToFit="1"/>
    </xf>
    <xf numFmtId="167" fontId="64" fillId="7" borderId="0" xfId="14" applyNumberFormat="1" applyFont="1" applyFill="1" applyBorder="1" applyAlignment="1" applyProtection="1">
      <alignment horizontal="right" vertical="center" indent="1"/>
    </xf>
    <xf numFmtId="0" fontId="265" fillId="7" borderId="19" xfId="7" applyNumberFormat="1" applyFont="1" applyFill="1" applyBorder="1"/>
    <xf numFmtId="0" fontId="283" fillId="7" borderId="19" xfId="7" applyNumberFormat="1" applyFont="1" applyFill="1" applyBorder="1" applyAlignment="1">
      <alignment horizontal="center"/>
    </xf>
    <xf numFmtId="0" fontId="282" fillId="15" borderId="0" xfId="0" applyFont="1" applyFill="1" applyAlignment="1">
      <alignment horizontal="center" vertical="center" wrapText="1"/>
    </xf>
    <xf numFmtId="167" fontId="214" fillId="7" borderId="0" xfId="13" applyNumberFormat="1" applyFont="1" applyFill="1" applyBorder="1" applyAlignment="1" applyProtection="1">
      <alignment vertical="center" wrapText="1"/>
    </xf>
    <xf numFmtId="3" fontId="135" fillId="16" borderId="19" xfId="6" applyNumberFormat="1" applyFont="1" applyFill="1" applyBorder="1" applyAlignment="1" applyProtection="1">
      <alignment horizontal="center" vertical="center" shrinkToFit="1"/>
      <protection locked="0"/>
    </xf>
    <xf numFmtId="1" fontId="135" fillId="16" borderId="19" xfId="6" applyNumberFormat="1" applyFont="1" applyFill="1" applyBorder="1" applyAlignment="1" applyProtection="1">
      <alignment horizontal="center" vertical="center" shrinkToFit="1"/>
      <protection locked="0"/>
    </xf>
    <xf numFmtId="171" fontId="135" fillId="16" borderId="21" xfId="6" applyNumberFormat="1" applyFont="1" applyFill="1" applyBorder="1" applyAlignment="1" applyProtection="1">
      <alignment horizontal="center" vertical="center" shrinkToFit="1"/>
      <protection locked="0"/>
    </xf>
    <xf numFmtId="165" fontId="239" fillId="16" borderId="0" xfId="6" applyNumberFormat="1" applyFont="1" applyFill="1" applyAlignment="1" applyProtection="1">
      <alignment horizontal="center" vertical="center" shrinkToFit="1"/>
      <protection locked="0"/>
    </xf>
    <xf numFmtId="0" fontId="135" fillId="16" borderId="19" xfId="6" applyNumberFormat="1" applyFont="1" applyFill="1" applyBorder="1" applyAlignment="1" applyProtection="1">
      <alignment horizontal="center" vertical="center" shrinkToFit="1"/>
      <protection locked="0"/>
    </xf>
    <xf numFmtId="0" fontId="135" fillId="16" borderId="21" xfId="6" applyNumberFormat="1" applyFont="1" applyFill="1" applyBorder="1" applyAlignment="1" applyProtection="1">
      <alignment horizontal="center" vertical="center" shrinkToFit="1"/>
      <protection locked="0"/>
    </xf>
    <xf numFmtId="0" fontId="239" fillId="16" borderId="0" xfId="6" applyNumberFormat="1" applyFont="1" applyFill="1" applyAlignment="1" applyProtection="1">
      <alignment horizontal="center" vertical="center" shrinkToFit="1"/>
      <protection locked="0"/>
    </xf>
    <xf numFmtId="0" fontId="257" fillId="16" borderId="41" xfId="6" applyNumberFormat="1" applyFont="1" applyFill="1" applyBorder="1" applyAlignment="1">
      <alignment horizontal="left"/>
    </xf>
    <xf numFmtId="0" fontId="257" fillId="16" borderId="75" xfId="6" applyNumberFormat="1" applyFont="1" applyFill="1" applyBorder="1" applyAlignment="1">
      <alignment horizontal="left"/>
    </xf>
    <xf numFmtId="0" fontId="3" fillId="0" borderId="0" xfId="0" applyFont="1"/>
    <xf numFmtId="0" fontId="51" fillId="0" borderId="0" xfId="0" applyFont="1" applyAlignment="1">
      <alignment horizontal="center"/>
    </xf>
    <xf numFmtId="0" fontId="48" fillId="0" borderId="0" xfId="0" applyFont="1" applyAlignment="1">
      <alignment horizontal="left"/>
    </xf>
    <xf numFmtId="0" fontId="52" fillId="0" borderId="0" xfId="0" applyFont="1" applyAlignment="1">
      <alignment horizontal="left"/>
    </xf>
    <xf numFmtId="0" fontId="48" fillId="0" borderId="0" xfId="0" applyFont="1"/>
    <xf numFmtId="0" fontId="52" fillId="0" borderId="0" xfId="0" applyFont="1" applyAlignment="1">
      <alignment horizontal="right"/>
    </xf>
    <xf numFmtId="0" fontId="52" fillId="0" borderId="0" xfId="0" applyFont="1" applyAlignment="1">
      <alignment horizontal="center"/>
    </xf>
    <xf numFmtId="0" fontId="52" fillId="0" borderId="0" xfId="0" applyFont="1"/>
    <xf numFmtId="0" fontId="3" fillId="0" borderId="16" xfId="0" applyFont="1" applyBorder="1"/>
    <xf numFmtId="0" fontId="52" fillId="0" borderId="0" xfId="0" applyFont="1" applyAlignment="1">
      <alignment wrapText="1"/>
    </xf>
    <xf numFmtId="0" fontId="3" fillId="0" borderId="0" xfId="0" applyFont="1" applyAlignment="1">
      <alignment wrapText="1"/>
    </xf>
    <xf numFmtId="0" fontId="52" fillId="0" borderId="6" xfId="0" applyFont="1" applyBorder="1" applyAlignment="1">
      <alignment wrapText="1"/>
    </xf>
    <xf numFmtId="0" fontId="52" fillId="0" borderId="6" xfId="0" applyFont="1" applyBorder="1" applyAlignment="1">
      <alignment horizontal="left" vertical="top"/>
    </xf>
    <xf numFmtId="0" fontId="52" fillId="0" borderId="3" xfId="0" applyFont="1" applyBorder="1" applyAlignment="1">
      <alignment horizontal="left" vertical="top"/>
    </xf>
    <xf numFmtId="0" fontId="52" fillId="0" borderId="6" xfId="0" applyFont="1" applyBorder="1" applyAlignment="1">
      <alignment vertical="top"/>
    </xf>
    <xf numFmtId="0" fontId="49" fillId="0" borderId="0" xfId="0" applyFont="1"/>
    <xf numFmtId="0" fontId="49" fillId="0" borderId="6" xfId="0" applyFont="1" applyBorder="1"/>
    <xf numFmtId="0" fontId="3" fillId="0" borderId="6" xfId="0" applyFont="1" applyBorder="1"/>
    <xf numFmtId="0" fontId="52" fillId="0" borderId="3" xfId="0" applyFont="1" applyBorder="1" applyAlignment="1">
      <alignment vertical="top"/>
    </xf>
    <xf numFmtId="0" fontId="52" fillId="0" borderId="0" xfId="0" applyFont="1" applyAlignment="1">
      <alignment vertical="top"/>
    </xf>
    <xf numFmtId="0" fontId="52" fillId="0" borderId="0" xfId="0" applyFont="1" applyAlignment="1">
      <alignment horizontal="left" wrapText="1"/>
    </xf>
    <xf numFmtId="0" fontId="52" fillId="0" borderId="0" xfId="0" applyFont="1" applyAlignment="1">
      <alignment vertical="top" wrapText="1"/>
    </xf>
    <xf numFmtId="0" fontId="52" fillId="0" borderId="0" xfId="0" applyFont="1" applyAlignment="1">
      <alignment horizontal="left" vertical="top"/>
    </xf>
    <xf numFmtId="0" fontId="0" fillId="0" borderId="0" xfId="0" applyAlignment="1">
      <alignment vertical="top"/>
    </xf>
    <xf numFmtId="0" fontId="55" fillId="0" borderId="0" xfId="0" applyFont="1"/>
    <xf numFmtId="0" fontId="52" fillId="0" borderId="0" xfId="0" applyFont="1" applyAlignment="1">
      <alignment horizontal="center" wrapText="1"/>
    </xf>
    <xf numFmtId="0" fontId="56" fillId="0" borderId="0" xfId="0" applyFont="1" applyAlignment="1">
      <alignment horizontal="right"/>
    </xf>
    <xf numFmtId="0" fontId="3" fillId="0" borderId="0" xfId="0" applyFont="1" applyAlignment="1">
      <alignment horizontal="left"/>
    </xf>
    <xf numFmtId="0" fontId="56" fillId="0" borderId="0" xfId="0" applyFont="1"/>
    <xf numFmtId="0" fontId="304" fillId="7" borderId="0" xfId="6" applyNumberFormat="1" applyFont="1" applyFill="1"/>
    <xf numFmtId="0" fontId="238" fillId="7" borderId="0" xfId="10" applyNumberFormat="1" applyFont="1" applyFill="1" applyAlignment="1">
      <alignment horizontal="left" shrinkToFit="1"/>
    </xf>
    <xf numFmtId="0" fontId="255" fillId="7" borderId="6" xfId="10" applyNumberFormat="1" applyFont="1" applyFill="1" applyBorder="1" applyAlignment="1">
      <alignment horizontal="center" shrinkToFit="1"/>
    </xf>
    <xf numFmtId="0" fontId="257" fillId="7" borderId="6" xfId="6" applyNumberFormat="1" applyFont="1" applyFill="1" applyBorder="1" applyAlignment="1">
      <alignment horizontal="left"/>
    </xf>
    <xf numFmtId="0" fontId="257" fillId="7" borderId="6" xfId="6" applyNumberFormat="1" applyFont="1" applyFill="1" applyBorder="1"/>
    <xf numFmtId="0" fontId="238" fillId="7" borderId="6" xfId="6" applyNumberFormat="1" applyFont="1" applyFill="1" applyBorder="1" applyAlignment="1">
      <alignment horizontal="right"/>
    </xf>
    <xf numFmtId="164" fontId="229" fillId="16" borderId="0" xfId="10" applyNumberFormat="1" applyFont="1" applyFill="1" applyAlignment="1" applyProtection="1">
      <alignment horizontal="right"/>
      <protection locked="0"/>
    </xf>
    <xf numFmtId="165" fontId="257" fillId="7" borderId="0" xfId="6" applyNumberFormat="1" applyFont="1" applyFill="1" applyAlignment="1">
      <alignment horizontal="left"/>
    </xf>
    <xf numFmtId="0" fontId="96" fillId="10" borderId="0" xfId="6" applyNumberFormat="1" applyFont="1" applyFill="1" applyAlignment="1">
      <alignment horizontal="right" vertical="center" shrinkToFit="1"/>
    </xf>
    <xf numFmtId="0" fontId="61" fillId="0" borderId="20" xfId="8" applyFont="1" applyBorder="1" applyAlignment="1" applyProtection="1">
      <alignment horizontal="center" vertical="center" shrinkToFit="1"/>
      <protection locked="0"/>
    </xf>
    <xf numFmtId="6" fontId="121" fillId="7" borderId="0" xfId="6" applyNumberFormat="1" applyFont="1" applyFill="1" applyAlignment="1">
      <alignment horizontal="left" shrinkToFit="1"/>
    </xf>
    <xf numFmtId="168" fontId="150" fillId="7" borderId="0" xfId="6" applyFont="1" applyFill="1" applyAlignment="1">
      <alignment horizontal="left" vertical="center" indent="1" shrinkToFit="1"/>
    </xf>
    <xf numFmtId="0"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167" fontId="64" fillId="7" borderId="47" xfId="6" applyNumberFormat="1" applyFont="1" applyFill="1" applyBorder="1" applyAlignment="1" applyProtection="1">
      <alignment horizontal="center"/>
      <protection locked="0"/>
    </xf>
    <xf numFmtId="6" fontId="147" fillId="7" borderId="0" xfId="6" applyNumberFormat="1" applyFont="1" applyFill="1" applyAlignment="1">
      <alignment horizontal="right"/>
    </xf>
    <xf numFmtId="0" fontId="307" fillId="7" borderId="0" xfId="6" applyNumberFormat="1" applyFont="1" applyFill="1" applyAlignment="1">
      <alignment vertical="center"/>
    </xf>
    <xf numFmtId="0" fontId="310" fillId="7" borderId="0" xfId="6" applyNumberFormat="1" applyFont="1" applyFill="1" applyAlignment="1">
      <alignment vertical="center"/>
    </xf>
    <xf numFmtId="6" fontId="121" fillId="7" borderId="0" xfId="6" applyNumberFormat="1" applyFont="1" applyFill="1" applyAlignment="1">
      <alignment horizontal="right" indent="1"/>
    </xf>
    <xf numFmtId="6" fontId="76" fillId="7" borderId="0" xfId="6" applyNumberFormat="1" applyFont="1" applyFill="1" applyAlignment="1">
      <alignment horizontal="right" indent="1"/>
    </xf>
    <xf numFmtId="167" fontId="214" fillId="7" borderId="73" xfId="14" applyNumberFormat="1" applyFont="1" applyFill="1" applyBorder="1" applyAlignment="1" applyProtection="1">
      <alignment horizontal="right" vertical="center" indent="1"/>
    </xf>
    <xf numFmtId="6" fontId="214" fillId="7" borderId="73" xfId="6" applyNumberFormat="1" applyFont="1" applyFill="1" applyBorder="1" applyAlignment="1">
      <alignment horizontal="right"/>
    </xf>
    <xf numFmtId="165" fontId="240" fillId="7" borderId="0" xfId="6" applyNumberFormat="1" applyFont="1" applyFill="1"/>
    <xf numFmtId="6" fontId="240" fillId="7" borderId="73" xfId="6" applyNumberFormat="1" applyFont="1" applyFill="1" applyBorder="1" applyAlignment="1">
      <alignment horizontal="right" vertical="center"/>
    </xf>
    <xf numFmtId="6" fontId="76" fillId="10" borderId="23" xfId="6" applyNumberFormat="1" applyFont="1" applyFill="1" applyBorder="1"/>
    <xf numFmtId="167" fontId="240" fillId="7" borderId="0" xfId="14" applyNumberFormat="1" applyFont="1" applyFill="1" applyBorder="1" applyAlignment="1" applyProtection="1">
      <alignment horizontal="right"/>
    </xf>
    <xf numFmtId="165" fontId="214" fillId="7" borderId="0" xfId="6" applyNumberFormat="1" applyFont="1" applyFill="1" applyAlignment="1">
      <alignment shrinkToFit="1"/>
    </xf>
    <xf numFmtId="9" fontId="214" fillId="7" borderId="0" xfId="13" applyFont="1" applyFill="1" applyBorder="1" applyAlignment="1" applyProtection="1">
      <alignment horizontal="center" shrinkToFit="1"/>
    </xf>
    <xf numFmtId="165" fontId="91" fillId="7" borderId="0" xfId="0" applyNumberFormat="1" applyFont="1" applyFill="1"/>
    <xf numFmtId="0" fontId="91" fillId="7" borderId="1" xfId="0" applyFont="1" applyFill="1" applyBorder="1" applyAlignment="1">
      <alignment horizontal="right" indent="2"/>
    </xf>
    <xf numFmtId="165" fontId="91" fillId="7" borderId="1" xfId="0" applyNumberFormat="1" applyFont="1" applyFill="1" applyBorder="1" applyAlignment="1">
      <alignment horizontal="left"/>
    </xf>
    <xf numFmtId="0" fontId="91" fillId="7" borderId="1" xfId="0" applyFont="1" applyFill="1" applyBorder="1" applyAlignment="1">
      <alignment horizontal="right" wrapText="1" indent="2"/>
    </xf>
    <xf numFmtId="0" fontId="70" fillId="7" borderId="0" xfId="0" applyFont="1" applyFill="1"/>
    <xf numFmtId="0" fontId="170" fillId="7" borderId="0" xfId="6" applyNumberFormat="1" applyFont="1" applyFill="1" applyAlignment="1">
      <alignment vertical="center" wrapText="1"/>
    </xf>
    <xf numFmtId="0" fontId="168" fillId="7" borderId="0" xfId="6" applyNumberFormat="1" applyFont="1" applyFill="1" applyAlignment="1">
      <alignment vertical="center" wrapText="1"/>
    </xf>
    <xf numFmtId="0" fontId="173" fillId="7" borderId="0" xfId="10" applyNumberFormat="1" applyFont="1" applyFill="1" applyAlignment="1">
      <alignment horizontal="right" vertical="center" shrinkToFit="1"/>
    </xf>
    <xf numFmtId="0" fontId="151" fillId="7" borderId="0" xfId="10" applyNumberFormat="1" applyFont="1" applyFill="1" applyAlignment="1">
      <alignment horizontal="right"/>
    </xf>
    <xf numFmtId="6" fontId="76" fillId="7" borderId="0" xfId="6" applyNumberFormat="1" applyFont="1" applyFill="1" applyAlignment="1">
      <alignment vertical="center"/>
    </xf>
    <xf numFmtId="6" fontId="76" fillId="7" borderId="19" xfId="6" applyNumberFormat="1" applyFont="1" applyFill="1" applyBorder="1" applyAlignment="1">
      <alignment vertical="center"/>
    </xf>
    <xf numFmtId="6" fontId="76" fillId="7" borderId="20" xfId="6" applyNumberFormat="1" applyFont="1" applyFill="1" applyBorder="1" applyAlignment="1">
      <alignment vertical="center"/>
    </xf>
    <xf numFmtId="6" fontId="61" fillId="7" borderId="20" xfId="6" applyNumberFormat="1" applyFont="1" applyFill="1" applyBorder="1" applyAlignment="1">
      <alignment horizontal="left" vertical="center"/>
    </xf>
    <xf numFmtId="0" fontId="99" fillId="7" borderId="19" xfId="6" applyNumberFormat="1" applyFont="1" applyFill="1" applyBorder="1" applyAlignment="1">
      <alignment vertical="center"/>
    </xf>
    <xf numFmtId="0" fontId="135" fillId="7" borderId="50" xfId="8" applyFont="1" applyFill="1" applyBorder="1"/>
    <xf numFmtId="0" fontId="135" fillId="7" borderId="0" xfId="8" applyFont="1" applyFill="1" applyAlignment="1">
      <alignment horizontal="right"/>
    </xf>
    <xf numFmtId="14" fontId="241" fillId="16" borderId="19" xfId="7" applyNumberFormat="1" applyFont="1" applyFill="1" applyBorder="1" applyAlignment="1" applyProtection="1">
      <alignment shrinkToFit="1"/>
      <protection locked="0"/>
    </xf>
    <xf numFmtId="0" fontId="239" fillId="16" borderId="19" xfId="6" applyNumberFormat="1" applyFont="1" applyFill="1" applyBorder="1" applyAlignment="1" applyProtection="1">
      <alignment horizontal="center" vertical="center" shrinkToFit="1"/>
      <protection locked="0"/>
    </xf>
    <xf numFmtId="14" fontId="214" fillId="16" borderId="0" xfId="8" applyNumberFormat="1" applyFont="1" applyFill="1" applyAlignment="1" applyProtection="1">
      <alignment horizontal="center" vertical="center" shrinkToFit="1"/>
      <protection locked="0"/>
    </xf>
    <xf numFmtId="0" fontId="238" fillId="7" borderId="0" xfId="8" applyFont="1" applyFill="1" applyAlignment="1">
      <alignment horizontal="right"/>
    </xf>
    <xf numFmtId="14" fontId="214" fillId="0" borderId="0" xfId="8" applyNumberFormat="1" applyFont="1" applyAlignment="1" applyProtection="1">
      <alignment horizontal="center" vertical="center" shrinkToFit="1"/>
      <protection locked="0"/>
    </xf>
    <xf numFmtId="0" fontId="236" fillId="7" borderId="0" xfId="0" applyFont="1" applyFill="1" applyAlignment="1">
      <alignment horizontal="left" indent="1" shrinkToFit="1"/>
    </xf>
    <xf numFmtId="0" fontId="230" fillId="7" borderId="0" xfId="0" applyFont="1" applyFill="1" applyAlignment="1">
      <alignment horizontal="left" indent="1" shrinkToFit="1"/>
    </xf>
    <xf numFmtId="0" fontId="257" fillId="7" borderId="0" xfId="0" applyFont="1" applyFill="1" applyAlignment="1">
      <alignment horizontal="center"/>
    </xf>
    <xf numFmtId="6" fontId="135" fillId="7" borderId="0" xfId="0" applyNumberFormat="1" applyFont="1" applyFill="1" applyAlignment="1">
      <alignment horizontal="left"/>
    </xf>
    <xf numFmtId="0" fontId="257" fillId="7" borderId="0" xfId="0" applyFont="1" applyFill="1" applyProtection="1">
      <protection locked="0"/>
    </xf>
    <xf numFmtId="0" fontId="257" fillId="7" borderId="6" xfId="0" applyFont="1" applyFill="1" applyBorder="1"/>
    <xf numFmtId="6" fontId="135" fillId="16" borderId="1" xfId="0" applyNumberFormat="1" applyFont="1" applyFill="1" applyBorder="1" applyAlignment="1">
      <alignment horizontal="left"/>
    </xf>
    <xf numFmtId="6" fontId="257" fillId="16" borderId="1" xfId="0" applyNumberFormat="1" applyFont="1" applyFill="1" applyBorder="1" applyAlignment="1">
      <alignment horizontal="left"/>
    </xf>
    <xf numFmtId="165" fontId="257" fillId="16" borderId="1" xfId="0" applyNumberFormat="1" applyFont="1" applyFill="1" applyBorder="1" applyAlignment="1" applyProtection="1">
      <alignment horizontal="left"/>
      <protection locked="0"/>
    </xf>
    <xf numFmtId="6" fontId="135" fillId="16" borderId="1" xfId="0" applyNumberFormat="1" applyFont="1" applyFill="1" applyBorder="1" applyAlignment="1" applyProtection="1">
      <alignment horizontal="left"/>
      <protection locked="0"/>
    </xf>
    <xf numFmtId="6" fontId="135" fillId="0" borderId="0" xfId="0" applyNumberFormat="1" applyFont="1" applyAlignment="1">
      <alignment horizontal="left"/>
    </xf>
    <xf numFmtId="0" fontId="135" fillId="16" borderId="0" xfId="8" applyFont="1" applyFill="1" applyAlignment="1" applyProtection="1">
      <alignment horizontal="right"/>
      <protection locked="0"/>
    </xf>
    <xf numFmtId="6" fontId="257" fillId="0" borderId="6" xfId="0" applyNumberFormat="1" applyFont="1" applyBorder="1" applyAlignment="1">
      <alignment horizontal="left"/>
    </xf>
    <xf numFmtId="165" fontId="135" fillId="16" borderId="1" xfId="0" applyNumberFormat="1" applyFont="1" applyFill="1" applyBorder="1" applyAlignment="1" applyProtection="1">
      <alignment horizontal="left"/>
      <protection locked="0"/>
    </xf>
    <xf numFmtId="165" fontId="257" fillId="16" borderId="1" xfId="0" applyNumberFormat="1" applyFont="1" applyFill="1" applyBorder="1" applyProtection="1">
      <protection locked="0"/>
    </xf>
    <xf numFmtId="165" fontId="135" fillId="0" borderId="6" xfId="0" applyNumberFormat="1" applyFont="1" applyBorder="1" applyAlignment="1" applyProtection="1">
      <alignment horizontal="left"/>
      <protection locked="0"/>
    </xf>
    <xf numFmtId="165" fontId="135" fillId="0" borderId="6" xfId="0" applyNumberFormat="1" applyFont="1" applyBorder="1" applyAlignment="1">
      <alignment horizontal="left"/>
    </xf>
    <xf numFmtId="165" fontId="257" fillId="7" borderId="0" xfId="0" applyNumberFormat="1" applyFont="1" applyFill="1" applyAlignment="1">
      <alignment horizontal="left"/>
    </xf>
    <xf numFmtId="6" fontId="238" fillId="16" borderId="1" xfId="0" applyNumberFormat="1" applyFont="1" applyFill="1" applyBorder="1" applyAlignment="1">
      <alignment horizontal="left"/>
    </xf>
    <xf numFmtId="165" fontId="113" fillId="7" borderId="23" xfId="6" applyNumberFormat="1" applyFont="1" applyFill="1" applyBorder="1" applyAlignment="1">
      <alignment horizontal="center" vertical="center" shrinkToFit="1"/>
    </xf>
    <xf numFmtId="168" fontId="232" fillId="7" borderId="0" xfId="7" applyFont="1" applyFill="1" applyAlignment="1">
      <alignment wrapText="1"/>
    </xf>
    <xf numFmtId="0" fontId="0" fillId="7" borderId="0" xfId="0" applyFill="1" applyAlignment="1">
      <alignment vertical="center" wrapText="1"/>
    </xf>
    <xf numFmtId="0" fontId="50" fillId="7" borderId="0" xfId="11" applyFont="1" applyFill="1" applyAlignment="1">
      <alignment horizontal="left" vertical="center" wrapText="1"/>
    </xf>
    <xf numFmtId="0" fontId="5" fillId="7" borderId="0" xfId="11" applyFill="1" applyAlignment="1">
      <alignment horizontal="left" vertical="center" wrapText="1"/>
    </xf>
    <xf numFmtId="0" fontId="229" fillId="7" borderId="20" xfId="6" applyNumberFormat="1" applyFont="1" applyFill="1" applyBorder="1" applyAlignment="1" applyProtection="1">
      <alignment vertical="center"/>
      <protection locked="0"/>
    </xf>
    <xf numFmtId="6" fontId="95" fillId="10" borderId="64" xfId="6" applyNumberFormat="1" applyFont="1" applyFill="1" applyBorder="1" applyAlignment="1" applyProtection="1">
      <alignment horizontal="right" indent="1"/>
      <protection locked="0"/>
    </xf>
    <xf numFmtId="6" fontId="192" fillId="10" borderId="64" xfId="6" applyNumberFormat="1" applyFont="1" applyFill="1" applyBorder="1" applyAlignment="1" applyProtection="1">
      <alignment horizontal="right" indent="1"/>
      <protection locked="0"/>
    </xf>
    <xf numFmtId="6" fontId="66" fillId="7" borderId="64" xfId="6" applyNumberFormat="1" applyFont="1" applyFill="1" applyBorder="1" applyAlignment="1">
      <alignment horizontal="right" indent="1"/>
    </xf>
    <xf numFmtId="6" fontId="76" fillId="10" borderId="64" xfId="6" applyNumberFormat="1" applyFont="1" applyFill="1" applyBorder="1" applyProtection="1">
      <protection locked="0"/>
    </xf>
    <xf numFmtId="0" fontId="135" fillId="16" borderId="0" xfId="6" applyNumberFormat="1" applyFont="1" applyFill="1" applyAlignment="1" applyProtection="1">
      <alignment horizontal="center" vertical="center" shrinkToFit="1"/>
      <protection locked="0"/>
    </xf>
    <xf numFmtId="6" fontId="239" fillId="16" borderId="0" xfId="3" applyNumberFormat="1" applyFont="1" applyFill="1" applyBorder="1" applyAlignment="1" applyProtection="1">
      <alignment horizontal="center" vertical="center"/>
    </xf>
    <xf numFmtId="168" fontId="83" fillId="7" borderId="0" xfId="6" applyFont="1" applyFill="1" applyAlignment="1">
      <alignment horizontal="center" wrapText="1"/>
    </xf>
    <xf numFmtId="0" fontId="61" fillId="10" borderId="21" xfId="0" applyFont="1" applyFill="1" applyBorder="1" applyAlignment="1" applyProtection="1">
      <alignment horizontal="center" shrinkToFit="1"/>
      <protection locked="0"/>
    </xf>
    <xf numFmtId="49" fontId="292" fillId="7" borderId="0" xfId="6" applyNumberFormat="1" applyFont="1" applyFill="1" applyAlignment="1">
      <alignment horizontal="center" shrinkToFit="1"/>
    </xf>
    <xf numFmtId="0" fontId="168" fillId="7" borderId="0" xfId="0" applyFont="1" applyFill="1" applyAlignment="1">
      <alignment horizontal="center" shrinkToFit="1"/>
    </xf>
    <xf numFmtId="0" fontId="135" fillId="7" borderId="0" xfId="6" applyNumberFormat="1" applyFont="1" applyFill="1" applyAlignment="1">
      <alignment horizontal="center" vertical="top" wrapText="1" shrinkToFit="1"/>
    </xf>
    <xf numFmtId="0" fontId="66" fillId="7" borderId="0" xfId="6" applyNumberFormat="1" applyFont="1" applyFill="1" applyAlignment="1">
      <alignment horizontal="left"/>
    </xf>
    <xf numFmtId="167" fontId="61" fillId="10" borderId="81" xfId="14" applyNumberFormat="1" applyFont="1" applyFill="1" applyBorder="1" applyAlignment="1" applyProtection="1">
      <alignment horizontal="center" vertical="center"/>
    </xf>
    <xf numFmtId="0" fontId="61" fillId="7" borderId="0" xfId="6" applyNumberFormat="1" applyFont="1" applyFill="1" applyAlignment="1">
      <alignment horizontal="left" indent="6"/>
    </xf>
    <xf numFmtId="0" fontId="61" fillId="7" borderId="0" xfId="6" applyNumberFormat="1" applyFont="1" applyFill="1" applyAlignment="1">
      <alignment horizontal="left" indent="9"/>
    </xf>
    <xf numFmtId="44" fontId="79" fillId="0" borderId="0" xfId="6" applyNumberFormat="1" applyFont="1" applyAlignment="1">
      <alignment horizontal="center"/>
    </xf>
    <xf numFmtId="49" fontId="96" fillId="10" borderId="89" xfId="6" applyNumberFormat="1" applyFont="1" applyFill="1" applyBorder="1" applyAlignment="1" applyProtection="1">
      <alignment vertical="center" shrinkToFit="1"/>
      <protection locked="0"/>
    </xf>
    <xf numFmtId="164" fontId="61" fillId="10" borderId="81" xfId="14" applyNumberFormat="1" applyFont="1" applyFill="1" applyBorder="1" applyAlignment="1" applyProtection="1">
      <alignment horizontal="center" vertical="center"/>
    </xf>
    <xf numFmtId="0" fontId="321" fillId="7" borderId="0" xfId="6" applyNumberFormat="1" applyFont="1" applyFill="1"/>
    <xf numFmtId="0" fontId="154" fillId="0" borderId="0" xfId="0" applyFont="1"/>
    <xf numFmtId="0" fontId="287" fillId="0" borderId="0" xfId="0" applyFont="1"/>
    <xf numFmtId="0" fontId="316" fillId="0" borderId="91" xfId="0" applyFont="1" applyBorder="1" applyAlignment="1">
      <alignment wrapText="1"/>
    </xf>
    <xf numFmtId="0" fontId="139" fillId="0" borderId="92" xfId="0" applyFont="1" applyBorder="1" applyAlignment="1">
      <alignment horizontal="center" wrapText="1"/>
    </xf>
    <xf numFmtId="0" fontId="59" fillId="0" borderId="0" xfId="0" applyFont="1" applyAlignment="1">
      <alignment horizontal="center"/>
    </xf>
    <xf numFmtId="165" fontId="139" fillId="0" borderId="92" xfId="0" applyNumberFormat="1" applyFont="1" applyBorder="1" applyAlignment="1">
      <alignment horizontal="center" wrapText="1"/>
    </xf>
    <xf numFmtId="8" fontId="232" fillId="7" borderId="0" xfId="6" applyNumberFormat="1" applyFont="1" applyFill="1" applyAlignment="1">
      <alignment vertical="center"/>
    </xf>
    <xf numFmtId="49" fontId="61" fillId="7" borderId="64" xfId="0" applyNumberFormat="1" applyFont="1" applyFill="1" applyBorder="1" applyAlignment="1">
      <alignment horizontal="center" vertical="top"/>
    </xf>
    <xf numFmtId="6" fontId="76" fillId="10" borderId="35" xfId="6" applyNumberFormat="1" applyFont="1" applyFill="1" applyBorder="1" applyAlignment="1" applyProtection="1">
      <alignment horizontal="right" indent="1"/>
      <protection locked="0"/>
    </xf>
    <xf numFmtId="6" fontId="76" fillId="10" borderId="77" xfId="6" applyNumberFormat="1" applyFont="1" applyFill="1" applyBorder="1" applyAlignment="1" applyProtection="1">
      <alignment horizontal="right" indent="1"/>
      <protection locked="0"/>
    </xf>
    <xf numFmtId="6" fontId="76" fillId="10" borderId="107" xfId="6" applyNumberFormat="1" applyFont="1" applyFill="1" applyBorder="1" applyAlignment="1" applyProtection="1">
      <alignment horizontal="right" indent="1"/>
      <protection locked="0"/>
    </xf>
    <xf numFmtId="0" fontId="11" fillId="0" borderId="0" xfId="0" applyFont="1"/>
    <xf numFmtId="168" fontId="63" fillId="2" borderId="23" xfId="6" applyFont="1" applyFill="1" applyBorder="1" applyAlignment="1">
      <alignment vertical="center" wrapText="1"/>
    </xf>
    <xf numFmtId="0" fontId="170" fillId="7" borderId="0" xfId="6" applyNumberFormat="1" applyFont="1" applyFill="1" applyAlignment="1">
      <alignment horizontal="right" vertical="center" shrinkToFit="1"/>
    </xf>
    <xf numFmtId="173" fontId="168" fillId="7" borderId="0" xfId="6" applyNumberFormat="1" applyFont="1" applyFill="1" applyAlignment="1">
      <alignment horizontal="left"/>
    </xf>
    <xf numFmtId="0" fontId="173" fillId="7" borderId="0" xfId="6" applyNumberFormat="1" applyFont="1" applyFill="1" applyAlignment="1">
      <alignment horizontal="right"/>
    </xf>
    <xf numFmtId="0" fontId="61" fillId="10" borderId="21" xfId="8" applyFont="1" applyFill="1" applyBorder="1" applyAlignment="1" applyProtection="1">
      <alignment shrinkToFit="1"/>
      <protection locked="0"/>
    </xf>
    <xf numFmtId="0" fontId="61" fillId="23" borderId="21" xfId="8" applyFont="1" applyFill="1" applyBorder="1" applyAlignment="1" applyProtection="1">
      <alignment horizontal="center" shrinkToFit="1"/>
      <protection locked="0"/>
    </xf>
    <xf numFmtId="0" fontId="61" fillId="7" borderId="12" xfId="6" applyNumberFormat="1" applyFont="1" applyFill="1" applyBorder="1" applyAlignment="1">
      <alignment horizontal="left" vertical="center" indent="2"/>
    </xf>
    <xf numFmtId="0" fontId="238" fillId="7" borderId="0" xfId="6" applyNumberFormat="1" applyFont="1" applyFill="1" applyAlignment="1">
      <alignment shrinkToFit="1"/>
    </xf>
    <xf numFmtId="165" fontId="257" fillId="7" borderId="0" xfId="6" applyNumberFormat="1" applyFont="1" applyFill="1"/>
    <xf numFmtId="0" fontId="317" fillId="22" borderId="0" xfId="17" applyFont="1" applyFill="1" applyAlignment="1">
      <alignment horizontal="left" indent="1"/>
    </xf>
    <xf numFmtId="0" fontId="61" fillId="0" borderId="0" xfId="15" applyFont="1"/>
    <xf numFmtId="0" fontId="61" fillId="0" borderId="0" xfId="0" applyFont="1" applyAlignment="1">
      <alignment horizontal="center"/>
    </xf>
    <xf numFmtId="165" fontId="61" fillId="0" borderId="0" xfId="15" applyNumberFormat="1" applyFont="1" applyAlignment="1">
      <alignment horizontal="center"/>
    </xf>
    <xf numFmtId="0" fontId="61" fillId="0" borderId="0" xfId="15" applyFont="1" applyAlignment="1">
      <alignment horizontal="center"/>
    </xf>
    <xf numFmtId="0" fontId="325" fillId="0" borderId="92" xfId="0" applyFont="1" applyBorder="1" applyAlignment="1">
      <alignment horizontal="center" wrapText="1"/>
    </xf>
    <xf numFmtId="165" fontId="325" fillId="0" borderId="92" xfId="0" applyNumberFormat="1" applyFont="1" applyBorder="1" applyAlignment="1">
      <alignment horizontal="center" wrapText="1"/>
    </xf>
    <xf numFmtId="0" fontId="69" fillId="0" borderId="92" xfId="0" applyFont="1" applyBorder="1" applyAlignment="1">
      <alignment horizontal="center"/>
    </xf>
    <xf numFmtId="1" fontId="61" fillId="7" borderId="25" xfId="6" applyNumberFormat="1" applyFont="1" applyFill="1" applyBorder="1" applyAlignment="1">
      <alignment horizontal="center" vertical="center"/>
    </xf>
    <xf numFmtId="167" fontId="61" fillId="10" borderId="99" xfId="14" applyNumberFormat="1" applyFont="1" applyFill="1" applyBorder="1" applyAlignment="1" applyProtection="1">
      <alignment horizontal="center" vertical="center"/>
      <protection locked="0"/>
    </xf>
    <xf numFmtId="0" fontId="61" fillId="7" borderId="0" xfId="6" applyNumberFormat="1" applyFont="1" applyFill="1" applyAlignment="1" applyProtection="1">
      <alignment horizontal="center"/>
      <protection locked="0"/>
    </xf>
    <xf numFmtId="167" fontId="61" fillId="10" borderId="81" xfId="14" applyNumberFormat="1" applyFont="1" applyFill="1" applyBorder="1" applyAlignment="1" applyProtection="1">
      <alignment horizontal="center" vertical="center"/>
      <protection locked="0"/>
    </xf>
    <xf numFmtId="0" fontId="79" fillId="7" borderId="0" xfId="6" applyNumberFormat="1" applyFont="1" applyFill="1" applyAlignment="1" applyProtection="1">
      <alignment horizontal="center"/>
      <protection locked="0"/>
    </xf>
    <xf numFmtId="44" fontId="79" fillId="10" borderId="81" xfId="6" applyNumberFormat="1" applyFont="1" applyFill="1" applyBorder="1" applyAlignment="1" applyProtection="1">
      <alignment horizontal="center"/>
      <protection locked="0"/>
    </xf>
    <xf numFmtId="0" fontId="61" fillId="7" borderId="0" xfId="6" applyNumberFormat="1" applyFont="1" applyFill="1" applyProtection="1">
      <protection locked="0"/>
    </xf>
    <xf numFmtId="49" fontId="61" fillId="7" borderId="0" xfId="6" applyNumberFormat="1" applyFont="1" applyFill="1" applyAlignment="1" applyProtection="1">
      <alignment horizontal="right"/>
      <protection locked="0"/>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329" fillId="7" borderId="0" xfId="20" applyFont="1" applyFill="1" applyAlignment="1" applyProtection="1">
      <alignment horizontal="right" wrapText="1" indent="2"/>
    </xf>
    <xf numFmtId="0" fontId="79" fillId="10" borderId="81" xfId="6" applyNumberFormat="1" applyFont="1" applyFill="1" applyBorder="1" applyAlignment="1" applyProtection="1">
      <alignment horizontal="center"/>
      <protection locked="0"/>
    </xf>
    <xf numFmtId="168" fontId="298" fillId="2" borderId="0" xfId="6" applyFont="1" applyFill="1"/>
    <xf numFmtId="0" fontId="326" fillId="7" borderId="0" xfId="0" applyFont="1" applyFill="1" applyAlignment="1">
      <alignment horizontal="left"/>
    </xf>
    <xf numFmtId="0" fontId="326" fillId="7" borderId="0" xfId="0" applyFont="1" applyFill="1"/>
    <xf numFmtId="49" fontId="61" fillId="7" borderId="0" xfId="0" applyNumberFormat="1" applyFont="1" applyFill="1" applyAlignment="1">
      <alignment horizontal="center" vertical="top"/>
    </xf>
    <xf numFmtId="0" fontId="61" fillId="7" borderId="6" xfId="0" applyFont="1" applyFill="1" applyBorder="1" applyAlignment="1">
      <alignment vertical="top"/>
    </xf>
    <xf numFmtId="0" fontId="61" fillId="7" borderId="6" xfId="0" applyFont="1" applyFill="1" applyBorder="1"/>
    <xf numFmtId="0" fontId="61" fillId="7" borderId="22" xfId="0" applyFont="1" applyFill="1" applyBorder="1" applyAlignment="1">
      <alignment vertical="top"/>
    </xf>
    <xf numFmtId="0" fontId="61" fillId="7" borderId="22" xfId="0" applyFont="1" applyFill="1" applyBorder="1"/>
    <xf numFmtId="0" fontId="6" fillId="7" borderId="0" xfId="4" applyFill="1" applyBorder="1" applyAlignment="1" applyProtection="1"/>
    <xf numFmtId="49" fontId="135" fillId="7" borderId="19" xfId="8" applyNumberFormat="1" applyFont="1" applyFill="1" applyBorder="1" applyAlignment="1">
      <alignment vertical="top" wrapText="1"/>
    </xf>
    <xf numFmtId="0" fontId="64" fillId="7" borderId="0" xfId="0" applyFont="1" applyFill="1"/>
    <xf numFmtId="0" fontId="211" fillId="7" borderId="0" xfId="0" applyFont="1" applyFill="1" applyAlignment="1">
      <alignment horizontal="center"/>
    </xf>
    <xf numFmtId="0" fontId="64" fillId="7" borderId="0" xfId="0" applyFont="1" applyFill="1" applyAlignment="1">
      <alignment horizontal="center"/>
    </xf>
    <xf numFmtId="0" fontId="64" fillId="7" borderId="0" xfId="0" applyFont="1" applyFill="1" applyAlignment="1">
      <alignment wrapText="1"/>
    </xf>
    <xf numFmtId="0" fontId="85" fillId="7" borderId="0" xfId="0" applyFont="1" applyFill="1" applyAlignment="1">
      <alignment wrapText="1"/>
    </xf>
    <xf numFmtId="0" fontId="211" fillId="7" borderId="0" xfId="0" applyFont="1" applyFill="1" applyAlignment="1">
      <alignment vertical="center" wrapText="1"/>
    </xf>
    <xf numFmtId="0" fontId="218" fillId="12" borderId="108" xfId="0" applyFont="1" applyFill="1" applyBorder="1" applyAlignment="1">
      <alignment vertical="center" wrapText="1"/>
    </xf>
    <xf numFmtId="0" fontId="64" fillId="7" borderId="0" xfId="0" applyFont="1" applyFill="1" applyAlignment="1">
      <alignment horizontal="left" indent="1"/>
    </xf>
    <xf numFmtId="0" fontId="211" fillId="7" borderId="0" xfId="0" applyFont="1" applyFill="1"/>
    <xf numFmtId="0" fontId="131" fillId="7" borderId="0" xfId="0" applyFont="1" applyFill="1" applyAlignment="1">
      <alignment horizontal="center" vertical="center" wrapText="1"/>
    </xf>
    <xf numFmtId="0" fontId="225" fillId="7" borderId="0" xfId="0" applyFont="1" applyFill="1" applyAlignment="1">
      <alignment horizontal="center"/>
    </xf>
    <xf numFmtId="0" fontId="225" fillId="7" borderId="0" xfId="0" applyFont="1" applyFill="1"/>
    <xf numFmtId="0" fontId="225" fillId="7" borderId="0" xfId="0" applyFont="1" applyFill="1" applyAlignment="1">
      <alignment horizontal="right"/>
    </xf>
    <xf numFmtId="0" fontId="328" fillId="7" borderId="0" xfId="20" applyFont="1" applyFill="1" applyAlignment="1" applyProtection="1">
      <alignment horizontal="right"/>
    </xf>
    <xf numFmtId="0" fontId="226" fillId="7" borderId="0" xfId="0" applyFont="1" applyFill="1"/>
    <xf numFmtId="0" fontId="131" fillId="0" borderId="0" xfId="0" applyFont="1"/>
    <xf numFmtId="165" fontId="0" fillId="9" borderId="93" xfId="0" applyNumberFormat="1" applyFill="1" applyBorder="1" applyAlignment="1">
      <alignment horizontal="center"/>
    </xf>
    <xf numFmtId="165" fontId="0" fillId="9" borderId="95" xfId="0" applyNumberFormat="1" applyFill="1" applyBorder="1" applyAlignment="1">
      <alignment horizontal="center"/>
    </xf>
    <xf numFmtId="165" fontId="0" fillId="9" borderId="97" xfId="0" applyNumberFormat="1" applyFill="1" applyBorder="1" applyAlignment="1">
      <alignment horizontal="center"/>
    </xf>
    <xf numFmtId="0" fontId="0" fillId="0" borderId="0" xfId="0" applyAlignment="1">
      <alignment horizontal="center"/>
    </xf>
    <xf numFmtId="165" fontId="61" fillId="10" borderId="81" xfId="8" applyNumberFormat="1" applyFont="1" applyFill="1" applyBorder="1" applyAlignment="1" applyProtection="1">
      <alignment shrinkToFit="1"/>
      <protection locked="0"/>
    </xf>
    <xf numFmtId="0" fontId="218" fillId="24" borderId="48" xfId="0" applyFont="1" applyFill="1" applyBorder="1" applyAlignment="1">
      <alignment horizontal="center" vertical="center" wrapText="1"/>
    </xf>
    <xf numFmtId="165" fontId="61" fillId="17" borderId="0" xfId="0" applyNumberFormat="1" applyFont="1" applyFill="1"/>
    <xf numFmtId="0" fontId="334" fillId="7" borderId="0" xfId="20" applyFont="1" applyFill="1" applyAlignment="1" applyProtection="1">
      <alignment wrapText="1"/>
    </xf>
    <xf numFmtId="0" fontId="219" fillId="0" borderId="0" xfId="0" applyFont="1" applyAlignment="1">
      <alignment horizontal="left"/>
    </xf>
    <xf numFmtId="0" fontId="91" fillId="7" borderId="0" xfId="0" applyFont="1" applyFill="1" applyAlignment="1">
      <alignment horizontal="left"/>
    </xf>
    <xf numFmtId="0" fontId="70" fillId="7" borderId="6" xfId="0" applyFont="1" applyFill="1" applyBorder="1" applyAlignment="1">
      <alignment horizontal="center"/>
    </xf>
    <xf numFmtId="0" fontId="70" fillId="7" borderId="0" xfId="0" applyFont="1" applyFill="1" applyAlignment="1">
      <alignment horizontal="center"/>
    </xf>
    <xf numFmtId="0" fontId="219" fillId="7" borderId="0" xfId="0" applyFont="1" applyFill="1" applyAlignment="1">
      <alignment horizontal="center" wrapText="1" shrinkToFit="1"/>
    </xf>
    <xf numFmtId="0" fontId="219" fillId="7" borderId="0" xfId="0" applyFont="1" applyFill="1" applyAlignment="1">
      <alignment horizontal="center" shrinkToFit="1"/>
    </xf>
    <xf numFmtId="0" fontId="318" fillId="7" borderId="0" xfId="0" applyFont="1" applyFill="1" applyAlignment="1">
      <alignment horizontal="center" vertical="top" wrapText="1"/>
    </xf>
    <xf numFmtId="0" fontId="144" fillId="7" borderId="0" xfId="0" applyFont="1" applyFill="1" applyAlignment="1">
      <alignment horizontal="center" vertical="top"/>
    </xf>
    <xf numFmtId="0" fontId="91" fillId="7" borderId="0" xfId="8" applyFont="1" applyFill="1" applyAlignment="1">
      <alignment horizontal="left"/>
    </xf>
    <xf numFmtId="0" fontId="313" fillId="7" borderId="0" xfId="8" applyFont="1" applyFill="1" applyAlignment="1">
      <alignment horizontal="center" vertical="center" shrinkToFit="1"/>
    </xf>
    <xf numFmtId="0" fontId="294" fillId="7" borderId="0" xfId="8" applyFont="1" applyFill="1" applyAlignment="1">
      <alignment horizontal="center" vertical="center" shrinkToFit="1"/>
    </xf>
    <xf numFmtId="168" fontId="217" fillId="7" borderId="0" xfId="10" applyFont="1" applyFill="1" applyAlignment="1">
      <alignment horizontal="center" vertical="center" wrapText="1"/>
    </xf>
    <xf numFmtId="168" fontId="73" fillId="7" borderId="0" xfId="6" applyFont="1" applyFill="1" applyAlignment="1">
      <alignment horizontal="left" wrapText="1"/>
    </xf>
    <xf numFmtId="168" fontId="157" fillId="7" borderId="0" xfId="6" applyFont="1" applyFill="1" applyAlignment="1">
      <alignment horizontal="left" wrapText="1"/>
    </xf>
    <xf numFmtId="0" fontId="284" fillId="0" borderId="0" xfId="4" applyFont="1" applyAlignment="1" applyProtection="1">
      <alignment horizontal="left" vertical="top" wrapText="1"/>
    </xf>
    <xf numFmtId="0" fontId="131" fillId="0" borderId="0" xfId="0" applyFont="1" applyAlignment="1">
      <alignment horizontal="left" vertical="top" wrapText="1"/>
    </xf>
    <xf numFmtId="168" fontId="67" fillId="7" borderId="0" xfId="10" applyFont="1" applyFill="1" applyAlignment="1">
      <alignment horizontal="center"/>
    </xf>
    <xf numFmtId="168" fontId="97" fillId="7" borderId="0" xfId="10" applyFont="1" applyFill="1" applyAlignment="1">
      <alignment horizontal="center"/>
    </xf>
    <xf numFmtId="168" fontId="139" fillId="2" borderId="0" xfId="6" applyFont="1" applyFill="1" applyAlignment="1">
      <alignment horizontal="left" wrapText="1"/>
    </xf>
    <xf numFmtId="168" fontId="163" fillId="7" borderId="0" xfId="6" applyFont="1" applyFill="1" applyAlignment="1">
      <alignment horizontal="center"/>
    </xf>
    <xf numFmtId="165" fontId="61" fillId="10" borderId="20"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wrapText="1"/>
      <protection locked="0"/>
    </xf>
    <xf numFmtId="168" fontId="193" fillId="2" borderId="0" xfId="6" applyFont="1" applyFill="1" applyAlignment="1">
      <alignment horizontal="center"/>
    </xf>
    <xf numFmtId="168" fontId="79" fillId="7" borderId="19" xfId="6" applyFont="1" applyFill="1" applyBorder="1" applyAlignment="1">
      <alignment horizontal="center" wrapText="1"/>
    </xf>
    <xf numFmtId="0" fontId="277" fillId="7" borderId="0" xfId="0" applyFont="1" applyFill="1" applyAlignment="1">
      <alignment horizontal="left" vertical="center" shrinkToFit="1"/>
    </xf>
    <xf numFmtId="1" fontId="70" fillId="7" borderId="20" xfId="6" applyNumberFormat="1" applyFont="1" applyFill="1" applyBorder="1" applyAlignment="1">
      <alignment horizontal="center" vertical="center" wrapText="1"/>
    </xf>
    <xf numFmtId="1" fontId="70" fillId="7" borderId="19" xfId="6" applyNumberFormat="1" applyFont="1" applyFill="1" applyBorder="1" applyAlignment="1">
      <alignment horizontal="center" vertical="center" wrapText="1"/>
    </xf>
    <xf numFmtId="165" fontId="162" fillId="7" borderId="20" xfId="6" applyNumberFormat="1" applyFont="1" applyFill="1" applyBorder="1" applyAlignment="1">
      <alignment horizontal="center" vertical="center"/>
    </xf>
    <xf numFmtId="165" fontId="162" fillId="7" borderId="19" xfId="6" applyNumberFormat="1" applyFont="1" applyFill="1" applyBorder="1" applyAlignment="1">
      <alignment horizontal="center" vertical="center"/>
    </xf>
    <xf numFmtId="0" fontId="312" fillId="0" borderId="0" xfId="4" applyFont="1" applyFill="1" applyAlignment="1" applyProtection="1">
      <alignment horizontal="center" vertical="top" wrapText="1"/>
    </xf>
    <xf numFmtId="0" fontId="274" fillId="0" borderId="0" xfId="0" applyFont="1" applyAlignment="1">
      <alignment horizontal="left" vertical="top" wrapText="1"/>
    </xf>
    <xf numFmtId="168" fontId="79" fillId="2" borderId="0" xfId="6" applyFont="1" applyFill="1" applyAlignment="1">
      <alignment horizontal="center" wrapText="1"/>
    </xf>
    <xf numFmtId="168" fontId="79" fillId="2" borderId="19" xfId="6" applyFont="1" applyFill="1" applyBorder="1" applyAlignment="1">
      <alignment horizontal="center" wrapText="1"/>
    </xf>
    <xf numFmtId="168" fontId="76" fillId="2" borderId="0" xfId="6" applyFont="1" applyFill="1" applyAlignment="1">
      <alignment horizontal="center" vertical="center"/>
    </xf>
    <xf numFmtId="168" fontId="76" fillId="2" borderId="19" xfId="6" applyFont="1" applyFill="1" applyBorder="1" applyAlignment="1">
      <alignment horizontal="center" vertical="center"/>
    </xf>
    <xf numFmtId="168" fontId="61" fillId="7" borderId="19" xfId="6" applyFont="1" applyFill="1" applyBorder="1" applyAlignment="1">
      <alignment horizontal="center"/>
    </xf>
    <xf numFmtId="168" fontId="79" fillId="7" borderId="20" xfId="6" applyFont="1" applyFill="1" applyBorder="1" applyAlignment="1">
      <alignment horizontal="left" vertical="center" wrapText="1"/>
    </xf>
    <xf numFmtId="168" fontId="79" fillId="7" borderId="19" xfId="6" applyFont="1" applyFill="1" applyBorder="1" applyAlignment="1">
      <alignment horizontal="left" vertical="center" wrapText="1"/>
    </xf>
    <xf numFmtId="168" fontId="79" fillId="7" borderId="23" xfId="6" applyFont="1" applyFill="1" applyBorder="1" applyAlignment="1">
      <alignment horizontal="left" vertical="center" wrapText="1"/>
    </xf>
    <xf numFmtId="168" fontId="79" fillId="2" borderId="0" xfId="6" applyFont="1" applyFill="1" applyAlignment="1">
      <alignment horizontal="center"/>
    </xf>
    <xf numFmtId="168" fontId="78" fillId="2" borderId="20" xfId="6" applyFont="1" applyFill="1" applyBorder="1" applyAlignment="1">
      <alignment horizontal="left"/>
    </xf>
    <xf numFmtId="168" fontId="83" fillId="7" borderId="0" xfId="6" applyFont="1" applyFill="1" applyAlignment="1">
      <alignment horizontal="center" wrapText="1"/>
    </xf>
    <xf numFmtId="167" fontId="61" fillId="11" borderId="21" xfId="6" applyNumberFormat="1" applyFont="1" applyFill="1" applyBorder="1" applyAlignment="1">
      <alignment horizontal="center"/>
    </xf>
    <xf numFmtId="168" fontId="139" fillId="2" borderId="19" xfId="6" applyFont="1" applyFill="1" applyBorder="1" applyAlignment="1">
      <alignment horizontal="left" wrapText="1"/>
    </xf>
    <xf numFmtId="168" fontId="79" fillId="7" borderId="0" xfId="6" applyFont="1" applyFill="1" applyAlignment="1">
      <alignment horizontal="left" vertical="center" wrapText="1" shrinkToFit="1"/>
    </xf>
    <xf numFmtId="168" fontId="79" fillId="7" borderId="19" xfId="6" applyFont="1" applyFill="1" applyBorder="1" applyAlignment="1">
      <alignment horizontal="left" vertical="center" wrapText="1" shrinkToFit="1"/>
    </xf>
    <xf numFmtId="168" fontId="83" fillId="7" borderId="19" xfId="6" applyFont="1" applyFill="1" applyBorder="1" applyAlignment="1">
      <alignment horizontal="center" wrapText="1"/>
    </xf>
    <xf numFmtId="168" fontId="266" fillId="7" borderId="0" xfId="6" applyFont="1" applyFill="1" applyAlignment="1">
      <alignment horizontal="center" vertical="center"/>
    </xf>
    <xf numFmtId="168" fontId="83" fillId="2" borderId="0" xfId="6" applyFont="1" applyFill="1" applyAlignment="1">
      <alignment horizontal="center"/>
    </xf>
    <xf numFmtId="168" fontId="209" fillId="7" borderId="0" xfId="6" applyFont="1" applyFill="1" applyAlignment="1">
      <alignment horizontal="center" vertical="top" wrapText="1"/>
    </xf>
    <xf numFmtId="0" fontId="82" fillId="7" borderId="19" xfId="3" applyNumberFormat="1" applyFont="1" applyFill="1" applyBorder="1" applyAlignment="1" applyProtection="1">
      <alignment horizontal="center" vertical="center" wrapText="1"/>
    </xf>
    <xf numFmtId="168" fontId="116" fillId="2" borderId="0" xfId="6" applyFont="1" applyFill="1" applyAlignment="1">
      <alignment horizontal="left" indent="1" shrinkToFit="1"/>
    </xf>
    <xf numFmtId="167" fontId="79" fillId="7" borderId="0" xfId="6" applyNumberFormat="1" applyFont="1" applyFill="1" applyAlignment="1">
      <alignment horizontal="left" vertical="center"/>
    </xf>
    <xf numFmtId="167" fontId="79" fillId="7" borderId="19" xfId="6" applyNumberFormat="1" applyFont="1" applyFill="1" applyBorder="1" applyAlignment="1">
      <alignment horizontal="left" vertical="center"/>
    </xf>
    <xf numFmtId="168" fontId="79" fillId="7" borderId="0" xfId="6" applyFont="1" applyFill="1" applyAlignment="1">
      <alignment horizontal="left" vertical="center" shrinkToFit="1"/>
    </xf>
    <xf numFmtId="168" fontId="79" fillId="7" borderId="25" xfId="6" applyFont="1" applyFill="1" applyBorder="1" applyAlignment="1">
      <alignment horizontal="left" vertical="center" shrinkToFit="1"/>
    </xf>
    <xf numFmtId="168" fontId="89" fillId="7" borderId="20" xfId="6" applyFont="1" applyFill="1" applyBorder="1" applyAlignment="1">
      <alignment horizontal="center" vertical="center"/>
    </xf>
    <xf numFmtId="0" fontId="314" fillId="0" borderId="0" xfId="4" applyFont="1" applyFill="1" applyAlignment="1" applyProtection="1"/>
    <xf numFmtId="0" fontId="82" fillId="7" borderId="20" xfId="3" applyNumberFormat="1" applyFont="1" applyFill="1" applyBorder="1" applyAlignment="1" applyProtection="1">
      <alignment horizontal="center" vertical="center" wrapText="1"/>
    </xf>
    <xf numFmtId="165" fontId="82" fillId="7" borderId="20" xfId="3" applyNumberFormat="1" applyFont="1" applyFill="1" applyBorder="1" applyAlignment="1" applyProtection="1">
      <alignment horizontal="center" vertical="center"/>
    </xf>
    <xf numFmtId="165" fontId="82" fillId="7" borderId="19" xfId="3" applyNumberFormat="1" applyFont="1" applyFill="1" applyBorder="1" applyAlignment="1" applyProtection="1">
      <alignment horizontal="center" vertical="center"/>
    </xf>
    <xf numFmtId="0" fontId="286" fillId="7" borderId="0" xfId="0" applyFont="1" applyFill="1" applyAlignment="1">
      <alignment horizontal="center" vertical="center"/>
    </xf>
    <xf numFmtId="0" fontId="227" fillId="7" borderId="23" xfId="0" applyFont="1" applyFill="1" applyBorder="1" applyAlignment="1">
      <alignment horizontal="left"/>
    </xf>
    <xf numFmtId="0" fontId="227" fillId="7" borderId="110" xfId="0" applyFont="1" applyFill="1" applyBorder="1" applyAlignment="1">
      <alignment horizontal="left" wrapText="1"/>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54" fillId="7" borderId="0" xfId="0" applyFont="1" applyFill="1" applyAlignment="1">
      <alignment horizontal="center"/>
    </xf>
    <xf numFmtId="0" fontId="287" fillId="7" borderId="0" xfId="0" applyFont="1" applyFill="1" applyAlignment="1">
      <alignment horizontal="center"/>
    </xf>
    <xf numFmtId="0" fontId="180" fillId="7" borderId="0" xfId="6" applyNumberFormat="1" applyFont="1" applyFill="1" applyAlignment="1">
      <alignment horizontal="right" indent="1" shrinkToFit="1"/>
    </xf>
    <xf numFmtId="0" fontId="180" fillId="10" borderId="19" xfId="6" applyNumberFormat="1" applyFont="1" applyFill="1" applyBorder="1" applyAlignment="1" applyProtection="1">
      <alignment horizontal="center"/>
      <protection locked="0"/>
    </xf>
    <xf numFmtId="0" fontId="169" fillId="0" borderId="0" xfId="0" applyFont="1" applyAlignment="1">
      <alignment horizontal="center" vertical="center" wrapText="1"/>
    </xf>
    <xf numFmtId="14" fontId="180" fillId="10" borderId="19" xfId="6" applyNumberFormat="1" applyFont="1" applyFill="1" applyBorder="1" applyAlignment="1" applyProtection="1">
      <alignment horizontal="center"/>
      <protection locked="0"/>
    </xf>
    <xf numFmtId="0" fontId="87" fillId="7" borderId="0" xfId="6" applyNumberFormat="1" applyFont="1" applyFill="1" applyAlignment="1">
      <alignment horizontal="right" indent="1"/>
    </xf>
    <xf numFmtId="0" fontId="127" fillId="9" borderId="0" xfId="10" applyNumberFormat="1" applyFont="1" applyFill="1" applyAlignment="1">
      <alignment horizontal="center"/>
    </xf>
    <xf numFmtId="0" fontId="227" fillId="7" borderId="20" xfId="0" applyFont="1" applyFill="1" applyBorder="1" applyAlignment="1">
      <alignment horizontal="left" vertical="center" wrapText="1"/>
    </xf>
    <xf numFmtId="0" fontId="227" fillId="7" borderId="0" xfId="0" applyFont="1" applyFill="1" applyAlignment="1">
      <alignment horizontal="left" vertical="center" wrapText="1"/>
    </xf>
    <xf numFmtId="0" fontId="227" fillId="7" borderId="19" xfId="0" applyFont="1" applyFill="1" applyBorder="1" applyAlignment="1">
      <alignment horizontal="left" vertical="center" wrapText="1"/>
    </xf>
    <xf numFmtId="0" fontId="227" fillId="7" borderId="20" xfId="0" applyFont="1" applyFill="1" applyBorder="1" applyAlignment="1">
      <alignment horizontal="left"/>
    </xf>
    <xf numFmtId="0" fontId="227" fillId="7" borderId="22" xfId="0" applyFont="1" applyFill="1" applyBorder="1" applyAlignment="1">
      <alignment horizontal="left"/>
    </xf>
    <xf numFmtId="0" fontId="61" fillId="7" borderId="105" xfId="0" applyFont="1" applyFill="1" applyBorder="1" applyAlignment="1">
      <alignment horizontal="left" vertical="top" wrapText="1"/>
    </xf>
    <xf numFmtId="0" fontId="61" fillId="7" borderId="4" xfId="0" applyFont="1" applyFill="1" applyBorder="1" applyAlignment="1">
      <alignment horizontal="left" vertical="top" wrapText="1"/>
    </xf>
    <xf numFmtId="0" fontId="6" fillId="7" borderId="3" xfId="4" applyFill="1" applyBorder="1" applyAlignment="1" applyProtection="1">
      <alignment horizontal="left" wrapText="1"/>
    </xf>
    <xf numFmtId="0" fontId="6" fillId="7" borderId="3" xfId="4" applyFill="1" applyBorder="1" applyAlignment="1" applyProtection="1">
      <alignment horizontal="left"/>
    </xf>
    <xf numFmtId="0" fontId="227" fillId="7" borderId="3" xfId="0" applyFont="1" applyFill="1" applyBorder="1" applyAlignment="1">
      <alignment horizontal="left"/>
    </xf>
    <xf numFmtId="0" fontId="227" fillId="7" borderId="0" xfId="0" applyFont="1" applyFill="1" applyAlignment="1">
      <alignment horizontal="left" wrapText="1"/>
    </xf>
    <xf numFmtId="49" fontId="79" fillId="10" borderId="6" xfId="8" applyNumberFormat="1" applyFont="1" applyFill="1" applyBorder="1" applyAlignment="1" applyProtection="1">
      <alignment horizontal="left"/>
      <protection locked="0"/>
    </xf>
    <xf numFmtId="168" fontId="61" fillId="7" borderId="0" xfId="6" applyFont="1" applyFill="1" applyAlignment="1">
      <alignment horizontal="left" vertical="center" wrapText="1"/>
    </xf>
    <xf numFmtId="0" fontId="61" fillId="10" borderId="35" xfId="0" applyFont="1" applyFill="1" applyBorder="1" applyAlignment="1" applyProtection="1">
      <alignment horizontal="center" vertical="center" shrinkToFit="1"/>
      <protection locked="0"/>
    </xf>
    <xf numFmtId="0" fontId="61" fillId="10" borderId="50" xfId="0" applyFont="1" applyFill="1" applyBorder="1" applyAlignment="1" applyProtection="1">
      <alignment horizontal="center" vertical="center" shrinkToFit="1"/>
      <protection locked="0"/>
    </xf>
    <xf numFmtId="0" fontId="79" fillId="10" borderId="6" xfId="8" applyFont="1" applyFill="1" applyBorder="1" applyAlignment="1" applyProtection="1">
      <alignment horizontal="left"/>
      <protection locked="0"/>
    </xf>
    <xf numFmtId="0" fontId="66" fillId="7" borderId="74" xfId="0" applyFont="1" applyFill="1" applyBorder="1" applyAlignment="1">
      <alignment horizontal="center" vertical="center"/>
    </xf>
    <xf numFmtId="0" fontId="66" fillId="7" borderId="52" xfId="0" applyFont="1" applyFill="1" applyBorder="1" applyAlignment="1">
      <alignment horizontal="center" vertical="center"/>
    </xf>
    <xf numFmtId="0" fontId="66" fillId="7" borderId="106" xfId="0" applyFont="1" applyFill="1" applyBorder="1" applyAlignment="1">
      <alignment horizontal="center" vertical="center"/>
    </xf>
    <xf numFmtId="0" fontId="132" fillId="9" borderId="0" xfId="10" applyNumberFormat="1" applyFont="1" applyFill="1" applyAlignment="1">
      <alignment horizontal="left" shrinkToFit="1"/>
    </xf>
    <xf numFmtId="168" fontId="61" fillId="0" borderId="0" xfId="6" applyFont="1" applyAlignment="1">
      <alignment horizontal="left" vertical="center" wrapText="1"/>
    </xf>
    <xf numFmtId="0" fontId="61" fillId="10" borderId="76" xfId="0" applyFont="1" applyFill="1" applyBorder="1" applyAlignment="1" applyProtection="1">
      <alignment horizontal="center" vertical="center" wrapText="1" shrinkToFit="1"/>
      <protection locked="0"/>
    </xf>
    <xf numFmtId="0" fontId="61" fillId="10" borderId="74" xfId="0" applyFont="1" applyFill="1" applyBorder="1" applyAlignment="1" applyProtection="1">
      <alignment horizontal="center" vertical="center" wrapText="1" shrinkToFit="1"/>
      <protection locked="0"/>
    </xf>
    <xf numFmtId="0" fontId="61" fillId="10" borderId="78" xfId="0" applyFont="1" applyFill="1" applyBorder="1" applyAlignment="1" applyProtection="1">
      <alignment horizontal="center" vertical="center" wrapText="1" shrinkToFit="1"/>
      <protection locked="0"/>
    </xf>
    <xf numFmtId="0" fontId="61" fillId="10" borderId="52" xfId="0" applyFont="1" applyFill="1" applyBorder="1" applyAlignment="1" applyProtection="1">
      <alignment horizontal="center" vertical="center" wrapText="1" shrinkToFit="1"/>
      <protection locked="0"/>
    </xf>
    <xf numFmtId="0" fontId="61" fillId="10" borderId="77" xfId="0" applyFont="1" applyFill="1" applyBorder="1" applyAlignment="1" applyProtection="1">
      <alignment horizontal="center" vertical="center" wrapText="1" shrinkToFit="1"/>
      <protection locked="0"/>
    </xf>
    <xf numFmtId="0" fontId="61" fillId="10" borderId="49" xfId="0" applyFont="1" applyFill="1" applyBorder="1" applyAlignment="1" applyProtection="1">
      <alignment horizontal="center" vertical="center" wrapText="1" shrinkToFit="1"/>
      <protection locked="0"/>
    </xf>
    <xf numFmtId="0" fontId="270" fillId="7" borderId="19" xfId="0" applyFont="1" applyFill="1" applyBorder="1" applyAlignment="1">
      <alignment horizontal="left"/>
    </xf>
    <xf numFmtId="0" fontId="61" fillId="7" borderId="0" xfId="0" applyFont="1" applyFill="1" applyAlignment="1">
      <alignment horizontal="left" vertical="top" wrapText="1"/>
    </xf>
    <xf numFmtId="0" fontId="105" fillId="10" borderId="6" xfId="8" applyFont="1" applyFill="1" applyBorder="1" applyAlignment="1" applyProtection="1">
      <alignment horizontal="left"/>
      <protection locked="0"/>
    </xf>
    <xf numFmtId="0" fontId="285" fillId="7" borderId="0" xfId="0" applyFont="1" applyFill="1" applyAlignment="1">
      <alignment horizontal="center" wrapText="1"/>
    </xf>
    <xf numFmtId="0" fontId="105" fillId="10" borderId="6" xfId="0" applyFont="1" applyFill="1" applyBorder="1" applyAlignment="1" applyProtection="1">
      <alignment horizontal="left"/>
      <protection locked="0"/>
    </xf>
    <xf numFmtId="0" fontId="105" fillId="10" borderId="3" xfId="0" applyFont="1" applyFill="1" applyBorder="1" applyAlignment="1" applyProtection="1">
      <alignment horizontal="left"/>
      <protection locked="0"/>
    </xf>
    <xf numFmtId="0" fontId="61" fillId="10" borderId="20" xfId="0" applyFont="1" applyFill="1" applyBorder="1" applyAlignment="1" applyProtection="1">
      <alignment horizontal="center" shrinkToFit="1"/>
      <protection locked="0"/>
    </xf>
    <xf numFmtId="0" fontId="61" fillId="10" borderId="0" xfId="0" applyFont="1" applyFill="1" applyAlignment="1" applyProtection="1">
      <alignment horizontal="center" shrinkToFit="1"/>
      <protection locked="0"/>
    </xf>
    <xf numFmtId="0" fontId="61" fillId="10" borderId="21" xfId="0" applyFont="1" applyFill="1" applyBorder="1" applyAlignment="1" applyProtection="1">
      <alignment horizontal="center" shrinkToFit="1"/>
      <protection locked="0"/>
    </xf>
    <xf numFmtId="0" fontId="322" fillId="7" borderId="0" xfId="8" applyFont="1" applyFill="1" applyAlignment="1">
      <alignment horizontal="center" shrinkToFit="1"/>
    </xf>
    <xf numFmtId="165" fontId="61" fillId="10" borderId="81" xfId="8" applyNumberFormat="1" applyFont="1" applyFill="1" applyBorder="1" applyAlignment="1" applyProtection="1">
      <alignment horizontal="center" shrinkToFit="1"/>
      <protection locked="0"/>
    </xf>
    <xf numFmtId="168" fontId="161" fillId="7" borderId="0" xfId="6" applyFont="1" applyFill="1" applyAlignment="1">
      <alignment horizontal="left" vertical="center" shrinkToFit="1"/>
    </xf>
    <xf numFmtId="14" fontId="61" fillId="10" borderId="20" xfId="6" applyNumberFormat="1" applyFont="1" applyFill="1" applyBorder="1" applyAlignment="1" applyProtection="1">
      <alignment horizontal="center"/>
      <protection locked="0"/>
    </xf>
    <xf numFmtId="0" fontId="61" fillId="10" borderId="21" xfId="8" applyFont="1" applyFill="1" applyBorder="1" applyAlignment="1" applyProtection="1">
      <alignment horizontal="center" shrinkToFit="1"/>
      <protection locked="0"/>
    </xf>
    <xf numFmtId="168" fontId="290" fillId="7" borderId="0" xfId="6" applyFont="1" applyFill="1" applyAlignment="1">
      <alignment horizontal="left" vertical="top" wrapText="1" shrinkToFit="1"/>
    </xf>
    <xf numFmtId="165" fontId="62" fillId="10" borderId="35" xfId="6" applyNumberFormat="1" applyFont="1" applyFill="1" applyBorder="1" applyAlignment="1" applyProtection="1">
      <alignment horizontal="center" vertical="center" shrinkToFit="1"/>
      <protection locked="0"/>
    </xf>
    <xf numFmtId="165" fontId="62" fillId="10" borderId="21" xfId="6" applyNumberFormat="1" applyFont="1" applyFill="1" applyBorder="1" applyAlignment="1" applyProtection="1">
      <alignment horizontal="center" vertical="center" shrinkToFit="1"/>
      <protection locked="0"/>
    </xf>
    <xf numFmtId="165" fontId="62" fillId="10" borderId="50" xfId="6" applyNumberFormat="1" applyFont="1" applyFill="1" applyBorder="1" applyAlignment="1" applyProtection="1">
      <alignment horizontal="center" vertical="center" shrinkToFit="1"/>
      <protection locked="0"/>
    </xf>
    <xf numFmtId="168" fontId="61" fillId="10" borderId="21" xfId="6" applyFont="1" applyFill="1" applyBorder="1" applyAlignment="1" applyProtection="1">
      <alignment horizontal="center" vertical="center"/>
      <protection locked="0"/>
    </xf>
    <xf numFmtId="0" fontId="61" fillId="10" borderId="21" xfId="8" applyFont="1" applyFill="1" applyBorder="1" applyAlignment="1" applyProtection="1">
      <alignment horizontal="center" vertical="center"/>
      <protection locked="0"/>
    </xf>
    <xf numFmtId="168" fontId="61" fillId="10" borderId="82" xfId="6" applyFont="1" applyFill="1" applyBorder="1" applyAlignment="1" applyProtection="1">
      <alignment horizontal="left" vertical="top" wrapText="1"/>
      <protection locked="0"/>
    </xf>
    <xf numFmtId="168" fontId="61" fillId="10" borderId="83" xfId="6" applyFont="1" applyFill="1" applyBorder="1" applyAlignment="1" applyProtection="1">
      <alignment horizontal="left" vertical="top" wrapText="1"/>
      <protection locked="0"/>
    </xf>
    <xf numFmtId="168" fontId="61" fillId="10" borderId="100" xfId="6" applyFont="1" applyFill="1" applyBorder="1" applyAlignment="1" applyProtection="1">
      <alignment horizontal="left" vertical="top" wrapText="1"/>
      <protection locked="0"/>
    </xf>
    <xf numFmtId="168" fontId="61" fillId="10" borderId="103" xfId="6" applyFont="1" applyFill="1" applyBorder="1" applyAlignment="1" applyProtection="1">
      <alignment horizontal="left" vertical="top" wrapText="1"/>
      <protection locked="0"/>
    </xf>
    <xf numFmtId="168" fontId="61" fillId="10" borderId="81" xfId="6" applyFont="1" applyFill="1" applyBorder="1" applyAlignment="1" applyProtection="1">
      <alignment horizontal="left" vertical="top" wrapText="1"/>
      <protection locked="0"/>
    </xf>
    <xf numFmtId="168" fontId="61" fillId="10" borderId="104" xfId="6" applyFont="1" applyFill="1" applyBorder="1" applyAlignment="1" applyProtection="1">
      <alignment horizontal="left" vertical="top" wrapText="1"/>
      <protection locked="0"/>
    </xf>
    <xf numFmtId="0" fontId="61" fillId="7" borderId="0" xfId="8" applyFont="1" applyFill="1" applyAlignment="1">
      <alignment horizontal="left" vertical="center" shrinkToFit="1"/>
    </xf>
    <xf numFmtId="0" fontId="61" fillId="7" borderId="0" xfId="8" applyFont="1" applyFill="1" applyAlignment="1">
      <alignment horizontal="center" vertical="center"/>
    </xf>
    <xf numFmtId="0" fontId="61" fillId="2" borderId="0" xfId="8" applyFont="1" applyFill="1" applyAlignment="1">
      <alignment horizontal="left" vertical="center" shrinkToFit="1"/>
    </xf>
    <xf numFmtId="168" fontId="61" fillId="7" borderId="0" xfId="6" applyFont="1" applyFill="1" applyAlignment="1">
      <alignment horizontal="left" shrinkToFit="1"/>
    </xf>
    <xf numFmtId="168" fontId="61" fillId="2" borderId="0" xfId="6" applyFont="1" applyFill="1" applyAlignment="1">
      <alignment horizontal="left" shrinkToFit="1"/>
    </xf>
    <xf numFmtId="0" fontId="61" fillId="10" borderId="19" xfId="8" applyFont="1" applyFill="1" applyBorder="1" applyAlignment="1" applyProtection="1">
      <alignment horizontal="center" shrinkToFit="1"/>
      <protection locked="0"/>
    </xf>
    <xf numFmtId="0" fontId="61" fillId="7" borderId="0" xfId="8" applyFont="1" applyFill="1" applyAlignment="1">
      <alignment horizontal="left"/>
    </xf>
    <xf numFmtId="168" fontId="61" fillId="10" borderId="21" xfId="6" applyFont="1" applyFill="1" applyBorder="1" applyAlignment="1" applyProtection="1">
      <alignment horizontal="center" shrinkToFit="1"/>
      <protection locked="0"/>
    </xf>
    <xf numFmtId="168" fontId="322" fillId="7" borderId="0" xfId="6" applyFont="1" applyFill="1" applyAlignment="1">
      <alignment horizontal="left"/>
    </xf>
    <xf numFmtId="0" fontId="61" fillId="10" borderId="82" xfId="8" applyFont="1" applyFill="1" applyBorder="1" applyAlignment="1" applyProtection="1">
      <alignment horizontal="left" vertical="center" wrapText="1" indent="1"/>
      <protection locked="0"/>
    </xf>
    <xf numFmtId="0" fontId="61" fillId="10" borderId="83" xfId="8" applyFont="1" applyFill="1" applyBorder="1" applyAlignment="1" applyProtection="1">
      <alignment horizontal="left" vertical="center" wrapText="1" indent="1"/>
      <protection locked="0"/>
    </xf>
    <xf numFmtId="0" fontId="61" fillId="10" borderId="100" xfId="8" applyFont="1" applyFill="1" applyBorder="1" applyAlignment="1" applyProtection="1">
      <alignment horizontal="left" vertical="center" wrapText="1" indent="1"/>
      <protection locked="0"/>
    </xf>
    <xf numFmtId="0" fontId="61" fillId="10" borderId="101" xfId="8" applyFont="1" applyFill="1" applyBorder="1" applyAlignment="1" applyProtection="1">
      <alignment horizontal="left" vertical="center" wrapText="1" indent="1"/>
      <protection locked="0"/>
    </xf>
    <xf numFmtId="0" fontId="61" fillId="10" borderId="0" xfId="8" applyFont="1" applyFill="1" applyAlignment="1" applyProtection="1">
      <alignment horizontal="left" vertical="center" wrapText="1" indent="1"/>
      <protection locked="0"/>
    </xf>
    <xf numFmtId="0" fontId="61" fillId="10" borderId="102" xfId="8" applyFont="1" applyFill="1" applyBorder="1" applyAlignment="1" applyProtection="1">
      <alignment horizontal="left" vertical="center" wrapText="1" indent="1"/>
      <protection locked="0"/>
    </xf>
    <xf numFmtId="0" fontId="61" fillId="10" borderId="103" xfId="8" applyFont="1" applyFill="1" applyBorder="1" applyAlignment="1" applyProtection="1">
      <alignment horizontal="left" vertical="center" wrapText="1" indent="1"/>
      <protection locked="0"/>
    </xf>
    <xf numFmtId="0" fontId="61" fillId="10" borderId="81" xfId="8" applyFont="1" applyFill="1" applyBorder="1" applyAlignment="1" applyProtection="1">
      <alignment horizontal="left" vertical="center" wrapText="1" indent="1"/>
      <protection locked="0"/>
    </xf>
    <xf numFmtId="0" fontId="61" fillId="10" borderId="104" xfId="8" applyFont="1" applyFill="1" applyBorder="1" applyAlignment="1" applyProtection="1">
      <alignment horizontal="left" vertical="center" wrapText="1" indent="1"/>
      <protection locked="0"/>
    </xf>
    <xf numFmtId="168" fontId="61" fillId="7" borderId="0" xfId="6" applyFont="1" applyFill="1" applyAlignment="1">
      <alignment horizontal="center" shrinkToFit="1"/>
    </xf>
    <xf numFmtId="168" fontId="61" fillId="10" borderId="19" xfId="6" applyFont="1" applyFill="1" applyBorder="1" applyAlignment="1" applyProtection="1">
      <alignment horizontal="center" shrinkToFit="1"/>
      <protection locked="0"/>
    </xf>
    <xf numFmtId="0" fontId="61" fillId="10" borderId="21" xfId="8" applyFont="1" applyFill="1" applyBorder="1" applyAlignment="1" applyProtection="1">
      <alignment horizontal="center" vertical="center" shrinkToFit="1"/>
      <protection locked="0"/>
    </xf>
    <xf numFmtId="167" fontId="61" fillId="7" borderId="0" xfId="13" applyNumberFormat="1" applyFont="1" applyFill="1" applyBorder="1" applyAlignment="1" applyProtection="1">
      <alignment horizontal="center" vertical="center"/>
    </xf>
    <xf numFmtId="6" fontId="76" fillId="7" borderId="20" xfId="6" applyNumberFormat="1" applyFont="1" applyFill="1" applyBorder="1" applyAlignment="1">
      <alignment horizontal="left" vertical="center"/>
    </xf>
    <xf numFmtId="6" fontId="76" fillId="7" borderId="19" xfId="6" applyNumberFormat="1" applyFont="1" applyFill="1" applyBorder="1" applyAlignment="1">
      <alignment horizontal="left" vertical="center"/>
    </xf>
    <xf numFmtId="6" fontId="76" fillId="7" borderId="0" xfId="6" applyNumberFormat="1" applyFont="1" applyFill="1" applyAlignment="1">
      <alignment horizontal="left" vertical="center"/>
    </xf>
    <xf numFmtId="0" fontId="61" fillId="0" borderId="19" xfId="8" applyFont="1" applyBorder="1" applyAlignment="1">
      <alignment horizontal="left" shrinkToFit="1"/>
    </xf>
    <xf numFmtId="0" fontId="61" fillId="10" borderId="21" xfId="8" applyFont="1" applyFill="1" applyBorder="1" applyAlignment="1" applyProtection="1">
      <alignment horizontal="left" shrinkToFit="1"/>
      <protection locked="0"/>
    </xf>
    <xf numFmtId="0" fontId="61" fillId="0" borderId="21" xfId="8" applyFont="1" applyBorder="1" applyAlignment="1">
      <alignment horizontal="center" shrinkToFit="1"/>
    </xf>
    <xf numFmtId="6" fontId="61" fillId="7" borderId="0" xfId="6" applyNumberFormat="1" applyFont="1" applyFill="1" applyAlignment="1">
      <alignment horizontal="left" vertical="center"/>
    </xf>
    <xf numFmtId="0" fontId="61" fillId="7" borderId="0" xfId="0" applyFont="1" applyFill="1" applyAlignment="1">
      <alignment shrinkToFit="1"/>
    </xf>
    <xf numFmtId="0" fontId="61" fillId="7" borderId="0" xfId="0" applyFont="1" applyFill="1" applyAlignment="1">
      <alignment horizontal="left"/>
    </xf>
    <xf numFmtId="168" fontId="61" fillId="7" borderId="0" xfId="6" applyFont="1" applyFill="1" applyAlignment="1">
      <alignment horizontal="left" wrapText="1" shrinkToFit="1"/>
    </xf>
    <xf numFmtId="0" fontId="61" fillId="7" borderId="0" xfId="8" applyFont="1" applyFill="1" applyAlignment="1" applyProtection="1">
      <alignment horizontal="right" shrinkToFit="1"/>
      <protection locked="0"/>
    </xf>
    <xf numFmtId="0" fontId="61"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left" wrapText="1" shrinkToFit="1"/>
    </xf>
    <xf numFmtId="168" fontId="79" fillId="10" borderId="82" xfId="6" applyFont="1" applyFill="1" applyBorder="1" applyAlignment="1" applyProtection="1">
      <alignment horizontal="left" vertical="top" wrapText="1"/>
      <protection locked="0"/>
    </xf>
    <xf numFmtId="168" fontId="79" fillId="10" borderId="83" xfId="6" applyFont="1" applyFill="1" applyBorder="1" applyAlignment="1" applyProtection="1">
      <alignment horizontal="left" vertical="top" wrapText="1"/>
      <protection locked="0"/>
    </xf>
    <xf numFmtId="168" fontId="79" fillId="10" borderId="100" xfId="6" applyFont="1" applyFill="1" applyBorder="1" applyAlignment="1" applyProtection="1">
      <alignment horizontal="left" vertical="top" wrapText="1"/>
      <protection locked="0"/>
    </xf>
    <xf numFmtId="168" fontId="79" fillId="10" borderId="101" xfId="6" applyFont="1" applyFill="1" applyBorder="1" applyAlignment="1" applyProtection="1">
      <alignment horizontal="left" vertical="top" wrapText="1"/>
      <protection locked="0"/>
    </xf>
    <xf numFmtId="168" fontId="79" fillId="10" borderId="0" xfId="6" applyFont="1" applyFill="1" applyAlignment="1" applyProtection="1">
      <alignment horizontal="left" vertical="top" wrapText="1"/>
      <protection locked="0"/>
    </xf>
    <xf numFmtId="168" fontId="79" fillId="10" borderId="102" xfId="6" applyFont="1" applyFill="1" applyBorder="1" applyAlignment="1" applyProtection="1">
      <alignment horizontal="left" vertical="top" wrapText="1"/>
      <protection locked="0"/>
    </xf>
    <xf numFmtId="168" fontId="79" fillId="10" borderId="103" xfId="6" applyFont="1" applyFill="1" applyBorder="1" applyAlignment="1" applyProtection="1">
      <alignment horizontal="left" vertical="top" wrapText="1"/>
      <protection locked="0"/>
    </xf>
    <xf numFmtId="168" fontId="79" fillId="10" borderId="81" xfId="6" applyFont="1" applyFill="1" applyBorder="1" applyAlignment="1" applyProtection="1">
      <alignment horizontal="left" vertical="top" wrapText="1"/>
      <protection locked="0"/>
    </xf>
    <xf numFmtId="168" fontId="79" fillId="10" borderId="104" xfId="6" applyFont="1" applyFill="1" applyBorder="1" applyAlignment="1" applyProtection="1">
      <alignment horizontal="left" vertical="top" wrapText="1"/>
      <protection locked="0"/>
    </xf>
    <xf numFmtId="0" fontId="106" fillId="7" borderId="19" xfId="6" applyNumberFormat="1" applyFont="1" applyFill="1" applyBorder="1" applyAlignment="1">
      <alignment horizontal="center" wrapText="1"/>
    </xf>
    <xf numFmtId="168" fontId="70" fillId="2" borderId="0" xfId="6" applyFont="1" applyFill="1" applyAlignment="1">
      <alignment horizontal="left" vertical="center" wrapText="1"/>
    </xf>
    <xf numFmtId="168" fontId="70" fillId="2" borderId="19" xfId="6" applyFont="1" applyFill="1" applyBorder="1" applyAlignment="1">
      <alignment horizontal="left" vertical="center" wrapText="1"/>
    </xf>
    <xf numFmtId="167" fontId="76" fillId="7" borderId="19" xfId="13" applyNumberFormat="1" applyFont="1" applyFill="1" applyBorder="1" applyAlignment="1" applyProtection="1">
      <alignment horizontal="center" vertical="center"/>
    </xf>
    <xf numFmtId="6" fontId="76" fillId="7" borderId="20" xfId="6" applyNumberFormat="1" applyFont="1" applyFill="1" applyBorder="1" applyAlignment="1">
      <alignment horizontal="right" vertical="center"/>
    </xf>
    <xf numFmtId="167" fontId="76" fillId="7" borderId="0" xfId="13" applyNumberFormat="1" applyFont="1" applyFill="1" applyBorder="1" applyAlignment="1" applyProtection="1">
      <alignment horizontal="center" vertical="center"/>
    </xf>
    <xf numFmtId="168" fontId="70" fillId="2" borderId="0" xfId="6" applyFont="1" applyFill="1" applyAlignment="1">
      <alignment horizontal="left" wrapText="1"/>
    </xf>
    <xf numFmtId="0" fontId="61" fillId="7" borderId="20" xfId="8" applyFont="1" applyFill="1" applyBorder="1" applyAlignment="1">
      <alignment horizontal="left" shrinkToFit="1"/>
    </xf>
    <xf numFmtId="0" fontId="63" fillId="7" borderId="20" xfId="8" applyFont="1" applyFill="1" applyBorder="1" applyAlignment="1">
      <alignment horizontal="right" vertical="center" wrapText="1" shrinkToFit="1"/>
    </xf>
    <xf numFmtId="0" fontId="61" fillId="10" borderId="21" xfId="8" applyFont="1" applyFill="1" applyBorder="1" applyAlignment="1" applyProtection="1">
      <alignment horizontal="left" vertical="center" indent="1" shrinkToFit="1"/>
      <protection locked="0"/>
    </xf>
    <xf numFmtId="168" fontId="61" fillId="10" borderId="19" xfId="6" applyFont="1" applyFill="1" applyBorder="1" applyAlignment="1" applyProtection="1">
      <alignment horizontal="center" vertical="center" wrapText="1" shrinkToFit="1"/>
      <protection locked="0"/>
    </xf>
    <xf numFmtId="165" fontId="61" fillId="10" borderId="19" xfId="8" applyNumberFormat="1" applyFont="1" applyFill="1" applyBorder="1" applyAlignment="1" applyProtection="1">
      <alignment horizontal="center" shrinkToFit="1"/>
      <protection locked="0"/>
    </xf>
    <xf numFmtId="165" fontId="61" fillId="2" borderId="21" xfId="6" applyNumberFormat="1" applyFont="1" applyFill="1" applyBorder="1" applyAlignment="1">
      <alignment horizontal="center"/>
    </xf>
    <xf numFmtId="168" fontId="61" fillId="7" borderId="0" xfId="6" applyFont="1" applyFill="1" applyAlignment="1">
      <alignment horizontal="right" indent="1" shrinkToFit="1"/>
    </xf>
    <xf numFmtId="0" fontId="79" fillId="7" borderId="0" xfId="8" applyFont="1" applyFill="1" applyAlignment="1">
      <alignment horizontal="right" vertical="center" wrapText="1" shrinkToFit="1"/>
    </xf>
    <xf numFmtId="0" fontId="61" fillId="7" borderId="21" xfId="8" applyFont="1" applyFill="1" applyBorder="1" applyAlignment="1">
      <alignment horizontal="left" shrinkToFit="1"/>
    </xf>
    <xf numFmtId="165" fontId="113" fillId="7" borderId="0" xfId="6" applyNumberFormat="1" applyFont="1" applyFill="1" applyAlignment="1">
      <alignment horizontal="center" shrinkToFit="1"/>
    </xf>
    <xf numFmtId="168" fontId="61" fillId="10" borderId="21" xfId="6" applyFont="1" applyFill="1" applyBorder="1" applyAlignment="1" applyProtection="1">
      <alignment horizontal="center" vertical="center" wrapText="1" shrinkToFit="1"/>
      <protection locked="0"/>
    </xf>
    <xf numFmtId="168" fontId="61" fillId="10" borderId="19" xfId="6" applyFont="1" applyFill="1" applyBorder="1" applyAlignment="1" applyProtection="1">
      <alignment horizontal="center"/>
      <protection locked="0"/>
    </xf>
    <xf numFmtId="49" fontId="62" fillId="10" borderId="35" xfId="6" applyNumberFormat="1" applyFont="1" applyFill="1" applyBorder="1" applyAlignment="1" applyProtection="1">
      <alignment horizontal="center" vertical="center" shrinkToFit="1"/>
      <protection locked="0"/>
    </xf>
    <xf numFmtId="49" fontId="62" fillId="10" borderId="21" xfId="6" applyNumberFormat="1" applyFont="1" applyFill="1" applyBorder="1" applyAlignment="1" applyProtection="1">
      <alignment horizontal="center" vertical="center" shrinkToFit="1"/>
      <protection locked="0"/>
    </xf>
    <xf numFmtId="0" fontId="61" fillId="0" borderId="21" xfId="8" applyFont="1" applyBorder="1" applyAlignment="1">
      <alignment horizontal="left" shrinkToFit="1"/>
    </xf>
    <xf numFmtId="0" fontId="61" fillId="7" borderId="21" xfId="8" applyFont="1" applyFill="1" applyBorder="1" applyAlignment="1">
      <alignment horizontal="center" shrinkToFit="1"/>
    </xf>
    <xf numFmtId="0" fontId="61" fillId="7" borderId="19" xfId="8" applyFont="1" applyFill="1" applyBorder="1" applyAlignment="1">
      <alignment horizontal="center" shrinkToFit="1"/>
    </xf>
    <xf numFmtId="168" fontId="61" fillId="0" borderId="0" xfId="6" applyFont="1" applyAlignment="1">
      <alignment horizontal="left" vertical="center" wrapText="1" shrinkToFit="1" readingOrder="1"/>
    </xf>
    <xf numFmtId="168" fontId="61" fillId="7" borderId="0" xfId="6" applyFont="1" applyFill="1" applyAlignment="1">
      <alignment horizontal="left" wrapText="1"/>
    </xf>
    <xf numFmtId="0" fontId="61" fillId="10" borderId="82" xfId="8" applyFont="1" applyFill="1" applyBorder="1" applyAlignment="1" applyProtection="1">
      <alignment horizontal="left" vertical="top" wrapText="1"/>
      <protection locked="0"/>
    </xf>
    <xf numFmtId="0" fontId="61" fillId="10" borderId="83" xfId="8" applyFont="1" applyFill="1" applyBorder="1" applyAlignment="1" applyProtection="1">
      <alignment horizontal="left" vertical="top" wrapText="1"/>
      <protection locked="0"/>
    </xf>
    <xf numFmtId="0" fontId="61" fillId="10" borderId="100" xfId="8" applyFont="1" applyFill="1" applyBorder="1" applyAlignment="1" applyProtection="1">
      <alignment horizontal="left" vertical="top" wrapText="1"/>
      <protection locked="0"/>
    </xf>
    <xf numFmtId="0" fontId="61" fillId="10" borderId="101" xfId="8" applyFont="1" applyFill="1" applyBorder="1" applyAlignment="1" applyProtection="1">
      <alignment horizontal="left" vertical="top" wrapText="1"/>
      <protection locked="0"/>
    </xf>
    <xf numFmtId="0" fontId="61" fillId="10" borderId="0" xfId="8" applyFont="1" applyFill="1" applyAlignment="1" applyProtection="1">
      <alignment horizontal="left" vertical="top" wrapText="1"/>
      <protection locked="0"/>
    </xf>
    <xf numFmtId="0" fontId="61" fillId="10" borderId="102" xfId="8" applyFont="1" applyFill="1" applyBorder="1" applyAlignment="1" applyProtection="1">
      <alignment horizontal="left" vertical="top" wrapText="1"/>
      <protection locked="0"/>
    </xf>
    <xf numFmtId="0" fontId="61" fillId="10" borderId="103" xfId="8" applyFont="1" applyFill="1" applyBorder="1" applyAlignment="1" applyProtection="1">
      <alignment horizontal="left" vertical="top" wrapText="1"/>
      <protection locked="0"/>
    </xf>
    <xf numFmtId="0" fontId="61" fillId="10" borderId="81" xfId="8" applyFont="1" applyFill="1" applyBorder="1" applyAlignment="1" applyProtection="1">
      <alignment horizontal="left" vertical="top" wrapText="1"/>
      <protection locked="0"/>
    </xf>
    <xf numFmtId="0" fontId="61" fillId="10" borderId="104" xfId="8" applyFont="1" applyFill="1" applyBorder="1" applyAlignment="1" applyProtection="1">
      <alignment horizontal="left" vertical="top" wrapText="1"/>
      <protection locked="0"/>
    </xf>
    <xf numFmtId="0" fontId="61" fillId="2" borderId="0" xfId="8" applyFont="1" applyFill="1" applyAlignment="1">
      <alignment horizontal="left" wrapText="1"/>
    </xf>
    <xf numFmtId="168" fontId="97" fillId="7" borderId="0" xfId="10" applyFont="1" applyFill="1" applyAlignment="1">
      <alignment horizontal="center" vertical="center" wrapText="1"/>
    </xf>
    <xf numFmtId="0" fontId="61" fillId="7" borderId="21" xfId="8" applyFont="1" applyFill="1" applyBorder="1" applyAlignment="1">
      <alignment horizontal="center" vertical="center" shrinkToFit="1"/>
    </xf>
    <xf numFmtId="49" fontId="79" fillId="10" borderId="21" xfId="6" applyNumberFormat="1" applyFont="1" applyFill="1" applyBorder="1" applyAlignment="1" applyProtection="1">
      <alignment horizontal="center" shrinkToFit="1"/>
      <protection locked="0"/>
    </xf>
    <xf numFmtId="168" fontId="61" fillId="7" borderId="0" xfId="6" applyFont="1" applyFill="1" applyAlignment="1">
      <alignment horizontal="left"/>
    </xf>
    <xf numFmtId="168" fontId="87" fillId="2" borderId="0" xfId="6" applyFont="1" applyFill="1" applyAlignment="1">
      <alignment horizontal="center" shrinkToFit="1"/>
    </xf>
    <xf numFmtId="0" fontId="61" fillId="0" borderId="0" xfId="8" applyFont="1" applyAlignment="1">
      <alignment horizontal="left" shrinkToFit="1"/>
    </xf>
    <xf numFmtId="14" fontId="79"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right" indent="1"/>
    </xf>
    <xf numFmtId="168" fontId="113" fillId="7" borderId="0" xfId="6" applyFont="1" applyFill="1" applyAlignment="1">
      <alignment horizontal="center" shrinkToFit="1"/>
    </xf>
    <xf numFmtId="3" fontId="113" fillId="7" borderId="0" xfId="6" applyNumberFormat="1" applyFont="1" applyFill="1" applyAlignment="1">
      <alignment horizontal="center" shrinkToFit="1"/>
    </xf>
    <xf numFmtId="0" fontId="79" fillId="7" borderId="0" xfId="8" applyFont="1" applyFill="1" applyAlignment="1">
      <alignment horizontal="right" wrapText="1" shrinkToFit="1"/>
    </xf>
    <xf numFmtId="0" fontId="79" fillId="7" borderId="0" xfId="8" applyFont="1" applyFill="1" applyAlignment="1">
      <alignment horizontal="right" shrinkToFit="1"/>
    </xf>
    <xf numFmtId="0" fontId="61" fillId="7" borderId="0" xfId="8" applyFont="1" applyFill="1" applyAlignment="1">
      <alignment horizontal="left" shrinkToFit="1"/>
    </xf>
    <xf numFmtId="0" fontId="106" fillId="7" borderId="19" xfId="6" applyNumberFormat="1" applyFont="1" applyFill="1" applyBorder="1" applyAlignment="1">
      <alignment horizontal="center"/>
    </xf>
    <xf numFmtId="168" fontId="106" fillId="7" borderId="19" xfId="6" applyFont="1" applyFill="1" applyBorder="1" applyAlignment="1">
      <alignment horizontal="center"/>
    </xf>
    <xf numFmtId="168" fontId="289" fillId="7" borderId="19" xfId="6" applyFont="1" applyFill="1" applyBorder="1" applyAlignment="1">
      <alignment horizontal="center" vertical="center" wrapText="1"/>
    </xf>
    <xf numFmtId="168" fontId="106" fillId="7" borderId="19" xfId="6" applyFont="1" applyFill="1" applyBorder="1" applyAlignment="1">
      <alignment horizontal="center" vertical="center" wrapText="1"/>
    </xf>
    <xf numFmtId="168" fontId="58" fillId="2" borderId="0" xfId="6" applyFont="1" applyFill="1" applyAlignment="1">
      <alignment horizontal="center" shrinkToFit="1"/>
    </xf>
    <xf numFmtId="168" fontId="291" fillId="7" borderId="0" xfId="4" applyNumberFormat="1" applyFont="1" applyFill="1" applyAlignment="1" applyProtection="1">
      <alignment horizontal="left" vertical="top" indent="4" shrinkToFit="1"/>
    </xf>
    <xf numFmtId="168" fontId="61" fillId="7" borderId="0" xfId="6" applyFont="1" applyFill="1" applyAlignment="1" applyProtection="1">
      <alignment horizontal="center" shrinkToFit="1"/>
      <protection locked="0"/>
    </xf>
    <xf numFmtId="168" fontId="61" fillId="7" borderId="20" xfId="6" applyFont="1" applyFill="1" applyBorder="1" applyAlignment="1" applyProtection="1">
      <alignment horizontal="center" shrinkToFit="1"/>
      <protection locked="0"/>
    </xf>
    <xf numFmtId="0" fontId="61" fillId="10" borderId="19" xfId="8" applyFont="1" applyFill="1" applyBorder="1" applyAlignment="1" applyProtection="1">
      <alignment horizontal="center" vertical="center" shrinkToFit="1"/>
      <protection locked="0"/>
    </xf>
    <xf numFmtId="168" fontId="61" fillId="0" borderId="0" xfId="6" applyFont="1" applyAlignment="1">
      <alignment horizontal="right"/>
    </xf>
    <xf numFmtId="0" fontId="61" fillId="7" borderId="19" xfId="8" applyFont="1" applyFill="1" applyBorder="1" applyAlignment="1">
      <alignment horizontal="left" indent="1" shrinkToFit="1"/>
    </xf>
    <xf numFmtId="0" fontId="87" fillId="7" borderId="0" xfId="6" applyNumberFormat="1" applyFont="1" applyFill="1" applyAlignment="1">
      <alignment horizontal="right" vertical="center"/>
    </xf>
    <xf numFmtId="0" fontId="61" fillId="10" borderId="19" xfId="0" applyFont="1" applyFill="1" applyBorder="1" applyAlignment="1" applyProtection="1">
      <alignment horizontal="center" shrinkToFit="1"/>
      <protection locked="0"/>
    </xf>
    <xf numFmtId="0" fontId="61" fillId="7" borderId="0" xfId="0" applyFont="1" applyFill="1" applyAlignment="1">
      <alignment horizontal="left" vertical="center" indent="1" shrinkToFit="1"/>
    </xf>
    <xf numFmtId="168" fontId="61" fillId="10" borderId="82" xfId="6" applyFont="1" applyFill="1" applyBorder="1" applyAlignment="1" applyProtection="1">
      <alignment horizontal="left" vertical="top" wrapText="1" indent="1"/>
      <protection locked="0"/>
    </xf>
    <xf numFmtId="168" fontId="61" fillId="10" borderId="83" xfId="6" applyFont="1" applyFill="1" applyBorder="1" applyAlignment="1" applyProtection="1">
      <alignment horizontal="left" vertical="top" wrapText="1" indent="1"/>
      <protection locked="0"/>
    </xf>
    <xf numFmtId="168" fontId="61" fillId="10" borderId="100" xfId="6" applyFont="1" applyFill="1" applyBorder="1" applyAlignment="1" applyProtection="1">
      <alignment horizontal="left" vertical="top" wrapText="1" indent="1"/>
      <protection locked="0"/>
    </xf>
    <xf numFmtId="168" fontId="61" fillId="10" borderId="101" xfId="6" applyFont="1" applyFill="1" applyBorder="1" applyAlignment="1" applyProtection="1">
      <alignment horizontal="left" vertical="top" wrapText="1" indent="1"/>
      <protection locked="0"/>
    </xf>
    <xf numFmtId="168" fontId="61" fillId="10" borderId="0" xfId="6" applyFont="1" applyFill="1" applyAlignment="1" applyProtection="1">
      <alignment horizontal="left" vertical="top" wrapText="1" indent="1"/>
      <protection locked="0"/>
    </xf>
    <xf numFmtId="168" fontId="61" fillId="10" borderId="102" xfId="6" applyFont="1" applyFill="1" applyBorder="1" applyAlignment="1" applyProtection="1">
      <alignment horizontal="left" vertical="top" wrapText="1" indent="1"/>
      <protection locked="0"/>
    </xf>
    <xf numFmtId="168" fontId="61" fillId="10" borderId="103" xfId="6" applyFont="1" applyFill="1" applyBorder="1" applyAlignment="1" applyProtection="1">
      <alignment horizontal="left" vertical="top" wrapText="1" indent="1"/>
      <protection locked="0"/>
    </xf>
    <xf numFmtId="168" fontId="61" fillId="10" borderId="81" xfId="6" applyFont="1" applyFill="1" applyBorder="1" applyAlignment="1" applyProtection="1">
      <alignment horizontal="left" vertical="top" wrapText="1" indent="1"/>
      <protection locked="0"/>
    </xf>
    <xf numFmtId="168" fontId="61" fillId="10" borderId="104" xfId="6" applyFont="1" applyFill="1" applyBorder="1" applyAlignment="1" applyProtection="1">
      <alignment horizontal="left" vertical="top" wrapText="1" indent="1"/>
      <protection locked="0"/>
    </xf>
    <xf numFmtId="168" fontId="61" fillId="10" borderId="19" xfId="6" applyFont="1" applyFill="1" applyBorder="1" applyAlignment="1" applyProtection="1">
      <alignment horizontal="center" vertical="center"/>
      <protection locked="0"/>
    </xf>
    <xf numFmtId="168" fontId="62" fillId="2" borderId="21" xfId="6" applyFont="1" applyFill="1" applyBorder="1" applyAlignment="1">
      <alignment horizontal="left" vertical="center" wrapText="1"/>
    </xf>
    <xf numFmtId="168" fontId="62" fillId="2" borderId="50" xfId="6" applyFont="1" applyFill="1" applyBorder="1" applyAlignment="1">
      <alignment horizontal="left" vertical="center" wrapText="1"/>
    </xf>
    <xf numFmtId="0" fontId="104" fillId="7" borderId="0" xfId="6" applyNumberFormat="1" applyFont="1" applyFill="1" applyAlignment="1">
      <alignment horizontal="left" vertical="center" wrapText="1"/>
    </xf>
    <xf numFmtId="0" fontId="61" fillId="7" borderId="0" xfId="8" applyFont="1" applyFill="1" applyAlignment="1">
      <alignment horizontal="left" vertical="center" wrapText="1" shrinkToFit="1"/>
    </xf>
    <xf numFmtId="168" fontId="61" fillId="10" borderId="20" xfId="6" applyFont="1" applyFill="1" applyBorder="1" applyAlignment="1" applyProtection="1">
      <alignment horizontal="center" vertical="center"/>
      <protection locked="0"/>
    </xf>
    <xf numFmtId="0" fontId="61" fillId="10" borderId="19" xfId="8" applyFont="1" applyFill="1" applyBorder="1" applyAlignment="1" applyProtection="1">
      <alignment horizontal="center" vertical="center"/>
      <protection locked="0"/>
    </xf>
    <xf numFmtId="0" fontId="61" fillId="2" borderId="0" xfId="8" applyFont="1" applyFill="1" applyAlignment="1">
      <alignment horizontal="left" indent="3" shrinkToFit="1"/>
    </xf>
    <xf numFmtId="1" fontId="61" fillId="10" borderId="21" xfId="0" applyNumberFormat="1" applyFont="1" applyFill="1" applyBorder="1" applyAlignment="1" applyProtection="1">
      <alignment horizontal="center" shrinkToFit="1"/>
      <protection locked="0"/>
    </xf>
    <xf numFmtId="1" fontId="61" fillId="10" borderId="19" xfId="0" applyNumberFormat="1" applyFont="1" applyFill="1" applyBorder="1" applyAlignment="1" applyProtection="1">
      <alignment horizontal="center" shrinkToFit="1"/>
      <protection locked="0"/>
    </xf>
    <xf numFmtId="168" fontId="61" fillId="2" borderId="0" xfId="6" applyFont="1" applyFill="1" applyAlignment="1">
      <alignment horizontal="left" wrapText="1"/>
    </xf>
    <xf numFmtId="0" fontId="277" fillId="7" borderId="0" xfId="8" applyFont="1" applyFill="1" applyAlignment="1">
      <alignment horizontal="center" vertical="center" wrapText="1" shrinkToFit="1"/>
    </xf>
    <xf numFmtId="0" fontId="61" fillId="2" borderId="0" xfId="8" applyFont="1" applyFill="1" applyAlignment="1">
      <alignment horizontal="left" shrinkToFit="1"/>
    </xf>
    <xf numFmtId="168" fontId="61" fillId="0" borderId="0" xfId="6" applyFont="1" applyAlignment="1">
      <alignment horizontal="left" wrapText="1" readingOrder="1"/>
    </xf>
    <xf numFmtId="0" fontId="288" fillId="7" borderId="0" xfId="8" applyFont="1" applyFill="1" applyAlignment="1">
      <alignment horizontal="left" vertical="center" shrinkToFit="1"/>
    </xf>
    <xf numFmtId="165" fontId="66" fillId="7" borderId="20" xfId="6" applyNumberFormat="1" applyFont="1" applyFill="1" applyBorder="1" applyAlignment="1">
      <alignment horizontal="center" vertical="center"/>
    </xf>
    <xf numFmtId="0" fontId="101" fillId="7" borderId="0" xfId="8" applyFont="1" applyFill="1" applyAlignment="1">
      <alignment horizontal="left"/>
    </xf>
    <xf numFmtId="165" fontId="61" fillId="7" borderId="6" xfId="8" applyNumberFormat="1" applyFont="1" applyFill="1" applyBorder="1" applyAlignment="1">
      <alignment horizontal="center"/>
    </xf>
    <xf numFmtId="165" fontId="61" fillId="7" borderId="6" xfId="8" applyNumberFormat="1" applyFont="1" applyFill="1" applyBorder="1" applyAlignment="1">
      <alignment horizontal="center" shrinkToFit="1"/>
    </xf>
    <xf numFmtId="0" fontId="87" fillId="7" borderId="0" xfId="8" applyFont="1" applyFill="1" applyAlignment="1">
      <alignment horizontal="left"/>
    </xf>
    <xf numFmtId="0" fontId="87" fillId="7" borderId="0" xfId="8" applyFont="1" applyFill="1" applyAlignment="1">
      <alignment horizontal="center" shrinkToFit="1"/>
    </xf>
    <xf numFmtId="0" fontId="61" fillId="0" borderId="19" xfId="8" applyFont="1" applyBorder="1" applyAlignment="1">
      <alignment horizontal="center" shrinkToFit="1"/>
    </xf>
    <xf numFmtId="0" fontId="61" fillId="10" borderId="19" xfId="8" applyFont="1" applyFill="1" applyBorder="1" applyAlignment="1" applyProtection="1">
      <alignment horizontal="left" shrinkToFit="1"/>
      <protection locked="0"/>
    </xf>
    <xf numFmtId="168" fontId="104" fillId="0" borderId="0" xfId="6" applyFont="1" applyAlignment="1">
      <alignment horizontal="left" vertical="top" wrapText="1" readingOrder="1"/>
    </xf>
    <xf numFmtId="168" fontId="61" fillId="10" borderId="82" xfId="6" applyFont="1" applyFill="1" applyBorder="1" applyAlignment="1" applyProtection="1">
      <alignment horizontal="left" vertical="center" wrapText="1"/>
      <protection locked="0"/>
    </xf>
    <xf numFmtId="168" fontId="61" fillId="10" borderId="83" xfId="6" applyFont="1" applyFill="1" applyBorder="1" applyAlignment="1" applyProtection="1">
      <alignment horizontal="left" vertical="center" wrapText="1"/>
      <protection locked="0"/>
    </xf>
    <xf numFmtId="168" fontId="61" fillId="10" borderId="100" xfId="6" applyFont="1" applyFill="1" applyBorder="1" applyAlignment="1" applyProtection="1">
      <alignment horizontal="left" vertical="center" wrapText="1"/>
      <protection locked="0"/>
    </xf>
    <xf numFmtId="168" fontId="61" fillId="10" borderId="101" xfId="6" applyFont="1" applyFill="1" applyBorder="1" applyAlignment="1" applyProtection="1">
      <alignment horizontal="left" vertical="center" wrapText="1"/>
      <protection locked="0"/>
    </xf>
    <xf numFmtId="168" fontId="61" fillId="10" borderId="0" xfId="6" applyFont="1" applyFill="1" applyAlignment="1" applyProtection="1">
      <alignment horizontal="left" vertical="center" wrapText="1"/>
      <protection locked="0"/>
    </xf>
    <xf numFmtId="168" fontId="61" fillId="10" borderId="102" xfId="6" applyFont="1" applyFill="1" applyBorder="1" applyAlignment="1" applyProtection="1">
      <alignment horizontal="left" vertical="center" wrapText="1"/>
      <protection locked="0"/>
    </xf>
    <xf numFmtId="168" fontId="61" fillId="10" borderId="103" xfId="6" applyFont="1" applyFill="1" applyBorder="1" applyAlignment="1" applyProtection="1">
      <alignment horizontal="left" vertical="center" wrapText="1"/>
      <protection locked="0"/>
    </xf>
    <xf numFmtId="168" fontId="61" fillId="10" borderId="81" xfId="6" applyFont="1" applyFill="1" applyBorder="1" applyAlignment="1" applyProtection="1">
      <alignment horizontal="left" vertical="center" wrapText="1"/>
      <protection locked="0"/>
    </xf>
    <xf numFmtId="168" fontId="61" fillId="10" borderId="104" xfId="6" applyFont="1" applyFill="1" applyBorder="1" applyAlignment="1" applyProtection="1">
      <alignment horizontal="left" vertical="center" wrapText="1"/>
      <protection locked="0"/>
    </xf>
    <xf numFmtId="168" fontId="161" fillId="7" borderId="20" xfId="6" applyFont="1" applyFill="1" applyBorder="1" applyAlignment="1">
      <alignment horizontal="left" wrapText="1" shrinkToFit="1" readingOrder="1"/>
    </xf>
    <xf numFmtId="168" fontId="76" fillId="7" borderId="20" xfId="6" applyFont="1" applyFill="1" applyBorder="1" applyAlignment="1">
      <alignment horizontal="left" wrapText="1" shrinkToFit="1" readingOrder="1"/>
    </xf>
    <xf numFmtId="0" fontId="120" fillId="9" borderId="0" xfId="10" applyNumberFormat="1" applyFont="1" applyFill="1" applyAlignment="1">
      <alignment horizontal="left" shrinkToFit="1"/>
    </xf>
    <xf numFmtId="168" fontId="76" fillId="7" borderId="0" xfId="6" applyFont="1" applyFill="1" applyAlignment="1">
      <alignment horizontal="left" indent="1"/>
    </xf>
    <xf numFmtId="165" fontId="61" fillId="10" borderId="0" xfId="6" applyNumberFormat="1" applyFont="1" applyFill="1" applyAlignment="1" applyProtection="1">
      <alignment horizontal="left" shrinkToFit="1"/>
      <protection locked="0"/>
    </xf>
    <xf numFmtId="168" fontId="67" fillId="7" borderId="0" xfId="10" applyFont="1" applyFill="1" applyAlignment="1">
      <alignment horizontal="center" wrapText="1"/>
    </xf>
    <xf numFmtId="168" fontId="97" fillId="7" borderId="0" xfId="10" applyFont="1" applyFill="1" applyAlignment="1">
      <alignment horizontal="center" vertical="top" wrapText="1"/>
    </xf>
    <xf numFmtId="168" fontId="76" fillId="7" borderId="0" xfId="6" applyFont="1" applyFill="1" applyAlignment="1">
      <alignment horizontal="left" indent="3"/>
    </xf>
    <xf numFmtId="0" fontId="76" fillId="7" borderId="0" xfId="6" applyNumberFormat="1" applyFont="1" applyFill="1" applyAlignment="1">
      <alignment horizontal="left" vertical="center" indent="3"/>
    </xf>
    <xf numFmtId="0" fontId="123" fillId="10" borderId="0" xfId="6" applyNumberFormat="1" applyFont="1" applyFill="1" applyAlignment="1" applyProtection="1">
      <alignment horizontal="center"/>
      <protection locked="0"/>
    </xf>
    <xf numFmtId="168" fontId="66" fillId="2" borderId="0" xfId="6" applyFont="1" applyFill="1" applyAlignment="1">
      <alignment horizontal="left" vertical="center" wrapText="1"/>
    </xf>
    <xf numFmtId="3" fontId="76" fillId="2" borderId="0" xfId="12" applyFont="1" applyFill="1" applyAlignment="1">
      <alignment horizontal="left" vertical="center" indent="1"/>
    </xf>
    <xf numFmtId="168" fontId="272" fillId="7" borderId="0" xfId="6" applyFont="1" applyFill="1" applyAlignment="1">
      <alignment horizontal="center" vertical="center" wrapText="1"/>
    </xf>
    <xf numFmtId="3" fontId="76" fillId="7" borderId="0" xfId="12" applyFont="1" applyFill="1" applyAlignment="1">
      <alignment horizontal="left" vertical="center" indent="1"/>
    </xf>
    <xf numFmtId="0" fontId="61" fillId="10" borderId="44" xfId="0" applyFont="1" applyFill="1" applyBorder="1" applyAlignment="1" applyProtection="1">
      <alignment horizontal="left" vertical="center" indent="1"/>
      <protection locked="0"/>
    </xf>
    <xf numFmtId="0" fontId="61" fillId="10" borderId="79" xfId="0" applyFont="1" applyFill="1" applyBorder="1" applyAlignment="1" applyProtection="1">
      <alignment horizontal="left" vertical="center" indent="1"/>
      <protection locked="0"/>
    </xf>
    <xf numFmtId="0" fontId="61" fillId="10" borderId="46" xfId="0" applyFont="1" applyFill="1" applyBorder="1" applyAlignment="1" applyProtection="1">
      <alignment horizontal="left" vertical="center" indent="1"/>
      <protection locked="0"/>
    </xf>
    <xf numFmtId="0" fontId="61" fillId="10" borderId="80" xfId="0" applyFont="1" applyFill="1" applyBorder="1" applyAlignment="1" applyProtection="1">
      <alignment horizontal="left" vertical="center" indent="1"/>
      <protection locked="0"/>
    </xf>
    <xf numFmtId="165" fontId="201" fillId="12" borderId="0" xfId="6" applyNumberFormat="1" applyFont="1" applyFill="1" applyAlignment="1">
      <alignment horizontal="right" vertical="center"/>
    </xf>
    <xf numFmtId="0" fontId="122" fillId="9" borderId="0" xfId="10" applyNumberFormat="1" applyFont="1" applyFill="1" applyAlignment="1">
      <alignment shrinkToFit="1"/>
    </xf>
    <xf numFmtId="0" fontId="122" fillId="9" borderId="0" xfId="10" applyNumberFormat="1" applyFont="1" applyFill="1" applyAlignment="1">
      <alignment horizontal="center" shrinkToFit="1"/>
    </xf>
    <xf numFmtId="0" fontId="120" fillId="9" borderId="0" xfId="6" applyNumberFormat="1" applyFont="1" applyFill="1" applyAlignment="1">
      <alignment horizontal="left" shrinkToFit="1"/>
    </xf>
    <xf numFmtId="0" fontId="122" fillId="9" borderId="0" xfId="10" applyNumberFormat="1" applyFont="1" applyFill="1" applyAlignment="1">
      <alignment horizontal="left" indent="1" shrinkToFit="1"/>
    </xf>
    <xf numFmtId="0" fontId="283" fillId="7" borderId="0" xfId="6" applyNumberFormat="1" applyFont="1" applyFill="1" applyAlignment="1">
      <alignment horizontal="center" vertical="center" wrapText="1"/>
    </xf>
    <xf numFmtId="49" fontId="79" fillId="7" borderId="90" xfId="6" applyNumberFormat="1" applyFont="1" applyFill="1" applyBorder="1" applyAlignment="1" applyProtection="1">
      <alignment horizontal="center" shrinkToFit="1"/>
      <protection locked="0"/>
    </xf>
    <xf numFmtId="49" fontId="79" fillId="7" borderId="48" xfId="6" applyNumberFormat="1" applyFont="1" applyFill="1" applyBorder="1" applyAlignment="1" applyProtection="1">
      <alignment horizontal="center" shrinkToFit="1"/>
      <protection locked="0"/>
    </xf>
    <xf numFmtId="0" fontId="307" fillId="7" borderId="0" xfId="6" applyNumberFormat="1" applyFont="1" applyFill="1" applyAlignment="1">
      <alignment shrinkToFit="1"/>
    </xf>
    <xf numFmtId="49" fontId="236" fillId="17" borderId="0" xfId="6" applyNumberFormat="1" applyFont="1" applyFill="1" applyAlignment="1" applyProtection="1">
      <alignment horizontal="left" vertical="center" shrinkToFit="1"/>
      <protection locked="0"/>
    </xf>
    <xf numFmtId="0" fontId="308" fillId="21" borderId="0" xfId="6" applyNumberFormat="1" applyFont="1" applyFill="1" applyAlignment="1">
      <alignment horizontal="left"/>
    </xf>
    <xf numFmtId="49" fontId="61" fillId="10" borderId="25" xfId="6" applyNumberFormat="1" applyFont="1" applyFill="1" applyBorder="1" applyAlignment="1" applyProtection="1">
      <alignment horizontal="left" wrapText="1"/>
      <protection locked="0"/>
    </xf>
    <xf numFmtId="0" fontId="309" fillId="7" borderId="0" xfId="6" applyNumberFormat="1" applyFont="1" applyFill="1" applyAlignment="1">
      <alignment shrinkToFit="1"/>
    </xf>
    <xf numFmtId="0" fontId="241" fillId="7" borderId="0" xfId="6" applyNumberFormat="1" applyFont="1" applyFill="1" applyAlignment="1">
      <alignment horizontal="left" shrinkToFit="1"/>
    </xf>
    <xf numFmtId="49" fontId="245" fillId="10" borderId="64" xfId="6" applyNumberFormat="1" applyFont="1" applyFill="1" applyBorder="1" applyAlignment="1" applyProtection="1">
      <alignment horizontal="center" shrinkToFit="1"/>
      <protection locked="0"/>
    </xf>
    <xf numFmtId="49" fontId="245" fillId="10" borderId="0" xfId="6" applyNumberFormat="1" applyFont="1" applyFill="1" applyAlignment="1" applyProtection="1">
      <alignment horizontal="center" shrinkToFit="1"/>
      <protection locked="0"/>
    </xf>
    <xf numFmtId="0" fontId="61" fillId="2" borderId="4" xfId="6" applyNumberFormat="1" applyFont="1" applyFill="1" applyBorder="1" applyAlignment="1">
      <alignment horizontal="left" shrinkToFit="1"/>
    </xf>
    <xf numFmtId="0" fontId="127" fillId="9" borderId="0" xfId="10" applyNumberFormat="1" applyFont="1" applyFill="1" applyAlignment="1">
      <alignment horizontal="left" shrinkToFit="1"/>
    </xf>
    <xf numFmtId="0" fontId="61" fillId="2" borderId="4" xfId="6" applyNumberFormat="1" applyFont="1" applyFill="1" applyBorder="1" applyAlignment="1">
      <alignment horizontal="right" shrinkToFit="1"/>
    </xf>
    <xf numFmtId="6" fontId="61" fillId="2" borderId="0" xfId="6" applyNumberFormat="1" applyFont="1" applyFill="1" applyAlignment="1">
      <alignment horizontal="left"/>
    </xf>
    <xf numFmtId="49" fontId="245" fillId="10" borderId="85" xfId="6" applyNumberFormat="1" applyFont="1" applyFill="1" applyBorder="1" applyAlignment="1" applyProtection="1">
      <alignment horizontal="center" shrinkToFit="1"/>
      <protection locked="0"/>
    </xf>
    <xf numFmtId="6" fontId="324" fillId="10" borderId="19" xfId="6" applyNumberFormat="1" applyFont="1" applyFill="1" applyBorder="1" applyAlignment="1" applyProtection="1">
      <alignment horizontal="left" shrinkToFit="1"/>
      <protection locked="0"/>
    </xf>
    <xf numFmtId="6" fontId="225" fillId="7" borderId="0" xfId="6" applyNumberFormat="1" applyFont="1" applyFill="1" applyAlignment="1">
      <alignment horizontal="right" shrinkToFit="1"/>
    </xf>
    <xf numFmtId="0" fontId="106" fillId="7" borderId="6" xfId="6" applyNumberFormat="1" applyFont="1" applyFill="1" applyBorder="1" applyAlignment="1">
      <alignment horizontal="center" wrapText="1"/>
    </xf>
    <xf numFmtId="6" fontId="225" fillId="7" borderId="0" xfId="6" applyNumberFormat="1" applyFont="1" applyFill="1" applyAlignment="1">
      <alignment horizontal="right" wrapText="1" shrinkToFit="1"/>
    </xf>
    <xf numFmtId="6" fontId="61" fillId="10" borderId="21" xfId="6" applyNumberFormat="1" applyFont="1" applyFill="1" applyBorder="1" applyAlignment="1" applyProtection="1">
      <alignment horizontal="left" shrinkToFit="1"/>
      <protection locked="0"/>
    </xf>
    <xf numFmtId="0" fontId="106" fillId="2" borderId="6" xfId="6" applyNumberFormat="1" applyFont="1" applyFill="1" applyBorder="1" applyAlignment="1">
      <alignment horizontal="center" wrapText="1"/>
    </xf>
    <xf numFmtId="49" fontId="79" fillId="10" borderId="17" xfId="6" applyNumberFormat="1" applyFont="1" applyFill="1" applyBorder="1" applyAlignment="1" applyProtection="1">
      <alignment horizontal="center" shrinkToFit="1"/>
      <protection locked="0"/>
    </xf>
    <xf numFmtId="49" fontId="245" fillId="7" borderId="0" xfId="6" applyNumberFormat="1" applyFont="1" applyFill="1" applyAlignment="1">
      <alignment horizontal="center" shrinkToFit="1"/>
    </xf>
    <xf numFmtId="6" fontId="61" fillId="10" borderId="22" xfId="6" applyNumberFormat="1" applyFont="1" applyFill="1" applyBorder="1" applyAlignment="1" applyProtection="1">
      <alignment horizontal="left" shrinkToFit="1"/>
      <protection locked="0"/>
    </xf>
    <xf numFmtId="49" fontId="79" fillId="10" borderId="84" xfId="6" applyNumberFormat="1" applyFont="1" applyFill="1" applyBorder="1" applyAlignment="1" applyProtection="1">
      <alignment horizontal="center" shrinkToFit="1"/>
      <protection locked="0"/>
    </xf>
    <xf numFmtId="0" fontId="61" fillId="2" borderId="0" xfId="6" applyNumberFormat="1" applyFont="1" applyFill="1" applyAlignment="1">
      <alignment horizontal="left" shrinkToFit="1"/>
    </xf>
    <xf numFmtId="49" fontId="292" fillId="7" borderId="0" xfId="6" applyNumberFormat="1" applyFont="1" applyFill="1" applyAlignment="1">
      <alignment horizontal="center" shrinkToFit="1"/>
    </xf>
    <xf numFmtId="6" fontId="61" fillId="10" borderId="19" xfId="6" applyNumberFormat="1" applyFont="1" applyFill="1" applyBorder="1" applyAlignment="1" applyProtection="1">
      <alignment horizontal="left" shrinkToFit="1"/>
      <protection locked="0"/>
    </xf>
    <xf numFmtId="49" fontId="79" fillId="10" borderId="0" xfId="6" applyNumberFormat="1" applyFont="1" applyFill="1" applyAlignment="1" applyProtection="1">
      <alignment horizontal="center" shrinkToFit="1"/>
      <protection locked="0"/>
    </xf>
    <xf numFmtId="0" fontId="61" fillId="2" borderId="6" xfId="6" applyNumberFormat="1" applyFont="1" applyFill="1" applyBorder="1" applyAlignment="1">
      <alignment horizontal="left" shrinkToFit="1"/>
    </xf>
    <xf numFmtId="6" fontId="61" fillId="2" borderId="4" xfId="6" applyNumberFormat="1" applyFont="1" applyFill="1" applyBorder="1" applyAlignment="1">
      <alignment horizontal="left" shrinkToFit="1"/>
    </xf>
    <xf numFmtId="49" fontId="292" fillId="7" borderId="4" xfId="6" applyNumberFormat="1" applyFont="1" applyFill="1" applyBorder="1" applyAlignment="1">
      <alignment horizontal="left" indent="2" shrinkToFit="1"/>
    </xf>
    <xf numFmtId="6" fontId="121" fillId="2" borderId="0" xfId="6" applyNumberFormat="1" applyFont="1" applyFill="1" applyAlignment="1">
      <alignment horizontal="left" shrinkToFit="1"/>
    </xf>
    <xf numFmtId="6" fontId="95" fillId="7" borderId="0" xfId="6" applyNumberFormat="1" applyFont="1" applyFill="1" applyAlignment="1">
      <alignment horizontal="left" shrinkToFit="1"/>
    </xf>
    <xf numFmtId="168" fontId="150" fillId="7" borderId="73" xfId="6" applyFont="1" applyFill="1" applyBorder="1" applyAlignment="1">
      <alignment horizontal="left" vertical="center" wrapText="1" indent="1" shrinkToFit="1"/>
    </xf>
    <xf numFmtId="168" fontId="150" fillId="7" borderId="73" xfId="6" applyFont="1" applyFill="1" applyBorder="1" applyAlignment="1">
      <alignment horizontal="left" vertical="center" indent="1" shrinkToFit="1"/>
    </xf>
    <xf numFmtId="168" fontId="240" fillId="7" borderId="73" xfId="6" applyFont="1" applyFill="1" applyBorder="1" applyAlignment="1">
      <alignment horizontal="left" vertical="center" wrapText="1" indent="1" shrinkToFit="1"/>
    </xf>
    <xf numFmtId="168" fontId="240" fillId="7" borderId="73" xfId="6" applyFont="1" applyFill="1" applyBorder="1" applyAlignment="1">
      <alignment horizontal="left" vertical="center" indent="1" shrinkToFit="1"/>
    </xf>
    <xf numFmtId="49" fontId="62" fillId="10" borderId="71" xfId="6" applyNumberFormat="1" applyFont="1" applyFill="1" applyBorder="1" applyAlignment="1" applyProtection="1">
      <alignment horizontal="center" vertical="center" wrapText="1"/>
      <protection locked="0"/>
    </xf>
    <xf numFmtId="49" fontId="62" fillId="10" borderId="69" xfId="6" applyNumberFormat="1" applyFont="1" applyFill="1" applyBorder="1" applyAlignment="1" applyProtection="1">
      <alignment horizontal="center" vertical="center" wrapText="1"/>
      <protection locked="0"/>
    </xf>
    <xf numFmtId="6" fontId="62" fillId="7" borderId="69" xfId="6" applyNumberFormat="1" applyFont="1" applyFill="1" applyBorder="1" applyAlignment="1">
      <alignment horizontal="center" vertical="center" wrapText="1"/>
    </xf>
    <xf numFmtId="6" fontId="62" fillId="7" borderId="70" xfId="6" applyNumberFormat="1" applyFont="1" applyFill="1" applyBorder="1" applyAlignment="1">
      <alignment horizontal="center" vertical="center" wrapText="1"/>
    </xf>
    <xf numFmtId="49" fontId="62" fillId="10" borderId="0" xfId="6" applyNumberFormat="1" applyFont="1" applyFill="1" applyAlignment="1" applyProtection="1">
      <alignment horizontal="left" vertical="center" wrapText="1"/>
      <protection locked="0"/>
    </xf>
    <xf numFmtId="0" fontId="178" fillId="2" borderId="81" xfId="6" applyNumberFormat="1" applyFont="1" applyFill="1" applyBorder="1" applyAlignment="1">
      <alignment horizontal="center" wrapText="1"/>
    </xf>
    <xf numFmtId="49" fontId="62" fillId="10" borderId="82" xfId="6" applyNumberFormat="1" applyFont="1" applyFill="1" applyBorder="1" applyAlignment="1" applyProtection="1">
      <alignment horizontal="center" vertical="center" wrapText="1"/>
      <protection locked="0"/>
    </xf>
    <xf numFmtId="49" fontId="62" fillId="10" borderId="83" xfId="6" applyNumberFormat="1" applyFont="1" applyFill="1" applyBorder="1" applyAlignment="1" applyProtection="1">
      <alignment horizontal="center" vertical="center" wrapText="1"/>
      <protection locked="0"/>
    </xf>
    <xf numFmtId="6" fontId="62" fillId="10" borderId="71"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center" vertical="center" wrapText="1"/>
      <protection locked="0"/>
    </xf>
    <xf numFmtId="6" fontId="61" fillId="10" borderId="23" xfId="6" applyNumberFormat="1" applyFont="1" applyFill="1" applyBorder="1" applyAlignment="1" applyProtection="1">
      <alignment horizontal="left"/>
      <protection locked="0"/>
    </xf>
    <xf numFmtId="168" fontId="146" fillId="7" borderId="31" xfId="6" applyFont="1" applyFill="1" applyBorder="1" applyAlignment="1">
      <alignment horizontal="center" vertical="center" shrinkToFit="1"/>
    </xf>
    <xf numFmtId="168" fontId="146" fillId="7" borderId="73" xfId="6" applyFont="1" applyFill="1" applyBorder="1" applyAlignment="1">
      <alignment vertical="center" shrinkToFit="1"/>
    </xf>
    <xf numFmtId="168" fontId="146" fillId="7" borderId="30" xfId="6" applyFont="1" applyFill="1" applyBorder="1" applyAlignment="1">
      <alignment horizontal="left" vertical="center" indent="1" shrinkToFit="1"/>
    </xf>
    <xf numFmtId="168" fontId="146" fillId="7" borderId="0" xfId="6" applyFont="1" applyFill="1" applyAlignment="1">
      <alignment horizontal="left" vertical="center" indent="1" shrinkToFit="1"/>
    </xf>
    <xf numFmtId="168" fontId="149" fillId="7" borderId="73" xfId="6" applyFont="1" applyFill="1" applyBorder="1" applyAlignment="1">
      <alignment horizontal="left"/>
    </xf>
    <xf numFmtId="6" fontId="121" fillId="7" borderId="0" xfId="6" applyNumberFormat="1" applyFont="1" applyFill="1" applyAlignment="1">
      <alignment horizontal="left" shrinkToFit="1"/>
    </xf>
    <xf numFmtId="6" fontId="61" fillId="7" borderId="6" xfId="6" applyNumberFormat="1" applyFont="1" applyFill="1" applyBorder="1" applyAlignment="1">
      <alignment horizontal="left" shrinkToFit="1"/>
    </xf>
    <xf numFmtId="6" fontId="87" fillId="7" borderId="6" xfId="6" applyNumberFormat="1" applyFont="1" applyFill="1" applyBorder="1" applyAlignment="1">
      <alignment horizontal="left" shrinkToFit="1"/>
    </xf>
    <xf numFmtId="0" fontId="79" fillId="10" borderId="82" xfId="6" applyNumberFormat="1" applyFont="1" applyFill="1" applyBorder="1" applyAlignment="1" applyProtection="1">
      <alignment horizontal="left" vertical="top" wrapText="1"/>
      <protection locked="0"/>
    </xf>
    <xf numFmtId="0" fontId="79" fillId="10" borderId="83" xfId="6" applyNumberFormat="1" applyFont="1" applyFill="1" applyBorder="1" applyAlignment="1" applyProtection="1">
      <alignment horizontal="left" vertical="top" wrapText="1"/>
      <protection locked="0"/>
    </xf>
    <xf numFmtId="0" fontId="79" fillId="10" borderId="100" xfId="6" applyNumberFormat="1" applyFont="1" applyFill="1" applyBorder="1" applyAlignment="1" applyProtection="1">
      <alignment horizontal="left" vertical="top" wrapText="1"/>
      <protection locked="0"/>
    </xf>
    <xf numFmtId="0" fontId="79" fillId="10" borderId="101" xfId="6" applyNumberFormat="1" applyFont="1" applyFill="1" applyBorder="1" applyAlignment="1" applyProtection="1">
      <alignment horizontal="left" vertical="top" wrapText="1"/>
      <protection locked="0"/>
    </xf>
    <xf numFmtId="0" fontId="79" fillId="10" borderId="0" xfId="6" applyNumberFormat="1" applyFont="1" applyFill="1" applyAlignment="1" applyProtection="1">
      <alignment horizontal="left" vertical="top" wrapText="1"/>
      <protection locked="0"/>
    </xf>
    <xf numFmtId="0" fontId="79" fillId="10" borderId="102" xfId="6" applyNumberFormat="1" applyFont="1" applyFill="1" applyBorder="1" applyAlignment="1" applyProtection="1">
      <alignment horizontal="left" vertical="top" wrapText="1"/>
      <protection locked="0"/>
    </xf>
    <xf numFmtId="0" fontId="79" fillId="10" borderId="103" xfId="6" applyNumberFormat="1" applyFont="1" applyFill="1" applyBorder="1" applyAlignment="1" applyProtection="1">
      <alignment horizontal="left" vertical="top" wrapText="1"/>
      <protection locked="0"/>
    </xf>
    <xf numFmtId="0" fontId="79" fillId="10" borderId="81" xfId="6" applyNumberFormat="1" applyFont="1" applyFill="1" applyBorder="1" applyAlignment="1" applyProtection="1">
      <alignment horizontal="left" vertical="top" wrapText="1"/>
      <protection locked="0"/>
    </xf>
    <xf numFmtId="0" fontId="79" fillId="10" borderId="104" xfId="6" applyNumberFormat="1" applyFont="1" applyFill="1" applyBorder="1" applyAlignment="1" applyProtection="1">
      <alignment horizontal="left" vertical="top" wrapText="1"/>
      <protection locked="0"/>
    </xf>
    <xf numFmtId="0" fontId="61" fillId="7" borderId="0" xfId="6" applyNumberFormat="1" applyFont="1" applyFill="1" applyAlignment="1">
      <alignment horizontal="left" indent="1"/>
    </xf>
    <xf numFmtId="0" fontId="61" fillId="7" borderId="61" xfId="6" applyNumberFormat="1" applyFont="1" applyFill="1" applyBorder="1" applyAlignment="1">
      <alignment horizontal="left" vertical="center"/>
    </xf>
    <xf numFmtId="0" fontId="61" fillId="7" borderId="0" xfId="6" applyNumberFormat="1" applyFont="1" applyFill="1" applyAlignment="1">
      <alignment horizontal="left" indent="5" shrinkToFit="1"/>
    </xf>
    <xf numFmtId="0" fontId="61" fillId="7" borderId="0" xfId="6" applyNumberFormat="1" applyFont="1" applyFill="1" applyAlignment="1">
      <alignment horizontal="left" indent="5"/>
    </xf>
    <xf numFmtId="0" fontId="61" fillId="7" borderId="0" xfId="6" applyNumberFormat="1" applyFont="1" applyFill="1" applyAlignment="1">
      <alignment horizontal="left" wrapText="1"/>
    </xf>
    <xf numFmtId="0" fontId="61" fillId="7" borderId="0" xfId="6" applyNumberFormat="1" applyFont="1" applyFill="1" applyAlignment="1">
      <alignment horizontal="left" indent="6"/>
    </xf>
    <xf numFmtId="0" fontId="61" fillId="7" borderId="0" xfId="6" applyNumberFormat="1" applyFont="1" applyFill="1" applyAlignment="1">
      <alignment horizontal="left" indent="10"/>
    </xf>
    <xf numFmtId="0" fontId="61" fillId="7" borderId="0" xfId="6" applyNumberFormat="1" applyFont="1" applyFill="1" applyAlignment="1">
      <alignment horizontal="center"/>
    </xf>
    <xf numFmtId="0" fontId="79" fillId="7" borderId="0" xfId="6" applyNumberFormat="1" applyFont="1" applyFill="1" applyAlignment="1">
      <alignment horizontal="right"/>
    </xf>
    <xf numFmtId="49" fontId="79" fillId="10" borderId="69" xfId="6" applyNumberFormat="1" applyFont="1" applyFill="1" applyBorder="1" applyAlignment="1" applyProtection="1">
      <alignment horizontal="center" shrinkToFit="1"/>
      <protection locked="0"/>
    </xf>
    <xf numFmtId="0" fontId="321" fillId="7" borderId="0" xfId="6" applyNumberFormat="1" applyFont="1" applyFill="1" applyAlignment="1">
      <alignment horizontal="center"/>
    </xf>
    <xf numFmtId="49" fontId="79" fillId="10" borderId="81" xfId="6" applyNumberFormat="1" applyFont="1" applyFill="1" applyBorder="1" applyAlignment="1" applyProtection="1">
      <alignment horizontal="center" shrinkToFit="1"/>
      <protection locked="0"/>
    </xf>
    <xf numFmtId="0" fontId="66" fillId="2" borderId="0" xfId="6" applyNumberFormat="1" applyFont="1" applyFill="1" applyAlignment="1">
      <alignment horizontal="left" vertical="center" wrapText="1"/>
    </xf>
    <xf numFmtId="0" fontId="134" fillId="7" borderId="0" xfId="6" applyNumberFormat="1" applyFont="1" applyFill="1" applyAlignment="1">
      <alignment horizontal="center" vertical="center" wrapText="1"/>
    </xf>
    <xf numFmtId="6" fontId="66" fillId="7" borderId="0" xfId="6" applyNumberFormat="1" applyFont="1" applyFill="1" applyAlignment="1">
      <alignment horizontal="center"/>
    </xf>
    <xf numFmtId="0" fontId="73" fillId="7" borderId="0" xfId="6" applyNumberFormat="1" applyFont="1" applyFill="1" applyAlignment="1">
      <alignment horizontal="center" vertical="center" wrapText="1" shrinkToFit="1"/>
    </xf>
    <xf numFmtId="0" fontId="232" fillId="7" borderId="0" xfId="6" applyNumberFormat="1" applyFont="1" applyFill="1" applyAlignment="1">
      <alignment horizontal="center" vertical="top"/>
    </xf>
    <xf numFmtId="0" fontId="109" fillId="2" borderId="0" xfId="10" applyNumberFormat="1" applyFont="1" applyFill="1" applyAlignment="1">
      <alignment horizontal="right" shrinkToFit="1"/>
    </xf>
    <xf numFmtId="0" fontId="79" fillId="7" borderId="0" xfId="6" applyNumberFormat="1" applyFont="1" applyFill="1" applyAlignment="1">
      <alignment horizontal="center" vertical="center" wrapText="1"/>
    </xf>
    <xf numFmtId="0" fontId="61" fillId="10" borderId="19"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shrinkToFit="1"/>
      <protection locked="0"/>
    </xf>
    <xf numFmtId="0" fontId="61" fillId="10" borderId="19" xfId="6" applyNumberFormat="1" applyFont="1" applyFill="1" applyBorder="1" applyAlignment="1" applyProtection="1">
      <alignment horizontal="center" vertical="center" shrinkToFit="1"/>
      <protection locked="0"/>
    </xf>
    <xf numFmtId="0" fontId="204" fillId="2" borderId="0" xfId="6" applyNumberFormat="1" applyFont="1" applyFill="1" applyAlignment="1">
      <alignment horizontal="right" vertical="center" indent="2"/>
    </xf>
    <xf numFmtId="0" fontId="264" fillId="7" borderId="0" xfId="6" applyNumberFormat="1" applyFont="1" applyFill="1" applyAlignment="1">
      <alignment horizontal="right" indent="1" shrinkToFit="1"/>
    </xf>
    <xf numFmtId="0" fontId="100" fillId="7" borderId="20" xfId="6" applyNumberFormat="1" applyFont="1" applyFill="1" applyBorder="1" applyAlignment="1">
      <alignment horizontal="center" vertical="center"/>
    </xf>
    <xf numFmtId="6" fontId="147" fillId="7" borderId="61" xfId="3" applyNumberFormat="1" applyFont="1" applyFill="1" applyBorder="1" applyAlignment="1" applyProtection="1">
      <alignment horizontal="left" wrapText="1"/>
    </xf>
    <xf numFmtId="9" fontId="89" fillId="7" borderId="0" xfId="3" applyNumberFormat="1" applyFont="1" applyFill="1" applyBorder="1" applyAlignment="1" applyProtection="1">
      <alignment horizontal="left" vertical="center" indent="4" shrinkToFit="1"/>
    </xf>
    <xf numFmtId="9" fontId="89" fillId="7" borderId="12" xfId="3" applyNumberFormat="1" applyFont="1" applyFill="1" applyBorder="1" applyAlignment="1" applyProtection="1">
      <alignment horizontal="left" vertical="center" indent="4" shrinkToFit="1"/>
    </xf>
    <xf numFmtId="0" fontId="63" fillId="7" borderId="0" xfId="6" applyNumberFormat="1" applyFont="1" applyFill="1" applyAlignment="1">
      <alignment horizontal="right" wrapText="1"/>
    </xf>
    <xf numFmtId="9" fontId="131" fillId="13" borderId="20" xfId="3" applyNumberFormat="1" applyFont="1" applyFill="1" applyBorder="1" applyAlignment="1" applyProtection="1">
      <alignment horizontal="left" vertical="center" indent="4" shrinkToFit="1"/>
    </xf>
    <xf numFmtId="9" fontId="131" fillId="13" borderId="86" xfId="3" applyNumberFormat="1" applyFont="1" applyFill="1" applyBorder="1" applyAlignment="1" applyProtection="1">
      <alignment horizontal="left" vertical="center" indent="4" shrinkToFit="1"/>
    </xf>
    <xf numFmtId="9" fontId="89" fillId="7" borderId="20" xfId="3" applyNumberFormat="1" applyFont="1" applyFill="1" applyBorder="1" applyAlignment="1" applyProtection="1">
      <alignment horizontal="left" vertical="center" indent="4" shrinkToFit="1"/>
    </xf>
    <xf numFmtId="9" fontId="89" fillId="7" borderId="86" xfId="3" applyNumberFormat="1" applyFont="1" applyFill="1" applyBorder="1" applyAlignment="1" applyProtection="1">
      <alignment horizontal="left" vertical="center" indent="4" shrinkToFit="1"/>
    </xf>
    <xf numFmtId="165" fontId="293" fillId="0" borderId="10" xfId="0" applyNumberFormat="1" applyFont="1" applyBorder="1"/>
    <xf numFmtId="0" fontId="154" fillId="0" borderId="10" xfId="0" applyFont="1" applyBorder="1" applyAlignment="1">
      <alignment horizontal="center"/>
    </xf>
    <xf numFmtId="0" fontId="154" fillId="0" borderId="9" xfId="0" applyFont="1" applyBorder="1" applyAlignment="1">
      <alignment horizontal="center"/>
    </xf>
    <xf numFmtId="165" fontId="293" fillId="0" borderId="9" xfId="0" applyNumberFormat="1" applyFont="1" applyBorder="1" applyAlignment="1">
      <alignment horizontal="right"/>
    </xf>
    <xf numFmtId="165" fontId="91" fillId="10" borderId="5" xfId="0" applyNumberFormat="1" applyFont="1" applyFill="1" applyBorder="1" applyProtection="1">
      <protection locked="0"/>
    </xf>
    <xf numFmtId="165" fontId="91" fillId="10" borderId="13" xfId="0" applyNumberFormat="1" applyFont="1" applyFill="1" applyBorder="1" applyProtection="1">
      <protection locked="0"/>
    </xf>
    <xf numFmtId="165" fontId="91" fillId="10" borderId="3" xfId="0" applyNumberFormat="1" applyFont="1" applyFill="1" applyBorder="1" applyProtection="1">
      <protection locked="0"/>
    </xf>
    <xf numFmtId="165" fontId="91" fillId="0" borderId="5" xfId="0" applyNumberFormat="1" applyFont="1" applyBorder="1"/>
    <xf numFmtId="165" fontId="91" fillId="0" borderId="3" xfId="0" applyNumberFormat="1" applyFont="1" applyBorder="1"/>
    <xf numFmtId="0" fontId="105" fillId="0" borderId="14" xfId="0" applyFont="1" applyBorder="1"/>
    <xf numFmtId="0" fontId="105" fillId="0" borderId="15" xfId="0" applyFont="1" applyBorder="1"/>
    <xf numFmtId="165" fontId="70" fillId="0" borderId="8" xfId="0" applyNumberFormat="1" applyFont="1" applyBorder="1"/>
    <xf numFmtId="165" fontId="70" fillId="0" borderId="14" xfId="0" applyNumberFormat="1" applyFont="1" applyBorder="1"/>
    <xf numFmtId="0" fontId="105" fillId="0" borderId="3" xfId="0" applyFont="1" applyBorder="1"/>
    <xf numFmtId="0" fontId="105" fillId="0" borderId="13" xfId="0" applyFont="1" applyBorder="1"/>
    <xf numFmtId="164" fontId="69" fillId="0" borderId="5" xfId="0" applyNumberFormat="1" applyFont="1" applyBorder="1"/>
    <xf numFmtId="164" fontId="69" fillId="0" borderId="3" xfId="0" applyNumberFormat="1" applyFont="1" applyBorder="1"/>
    <xf numFmtId="49" fontId="91" fillId="10" borderId="3" xfId="0" applyNumberFormat="1" applyFont="1" applyFill="1" applyBorder="1" applyProtection="1">
      <protection locked="0"/>
    </xf>
    <xf numFmtId="49" fontId="91" fillId="10" borderId="13" xfId="0" applyNumberFormat="1" applyFont="1" applyFill="1" applyBorder="1" applyProtection="1">
      <protection locked="0"/>
    </xf>
    <xf numFmtId="0" fontId="69" fillId="0" borderId="5" xfId="0" applyFont="1" applyBorder="1" applyAlignment="1">
      <alignment horizontal="center" wrapText="1"/>
    </xf>
    <xf numFmtId="0" fontId="69" fillId="0" borderId="3" xfId="0" applyFont="1" applyBorder="1" applyAlignment="1">
      <alignment horizontal="center" wrapText="1"/>
    </xf>
    <xf numFmtId="49" fontId="91" fillId="10" borderId="5" xfId="0" applyNumberFormat="1" applyFont="1" applyFill="1" applyBorder="1" applyProtection="1">
      <protection locked="0"/>
    </xf>
    <xf numFmtId="0" fontId="246" fillId="0" borderId="4" xfId="0" applyFont="1" applyBorder="1" applyAlignment="1">
      <alignment horizontal="center"/>
    </xf>
    <xf numFmtId="49" fontId="91" fillId="10" borderId="8" xfId="0" applyNumberFormat="1" applyFont="1" applyFill="1" applyBorder="1" applyProtection="1">
      <protection locked="0"/>
    </xf>
    <xf numFmtId="49" fontId="91" fillId="10" borderId="14" xfId="0" applyNumberFormat="1" applyFont="1" applyFill="1" applyBorder="1" applyProtection="1">
      <protection locked="0"/>
    </xf>
    <xf numFmtId="49" fontId="91" fillId="10" borderId="15" xfId="0" applyNumberFormat="1" applyFont="1" applyFill="1" applyBorder="1" applyProtection="1">
      <protection locked="0"/>
    </xf>
    <xf numFmtId="0" fontId="105" fillId="0" borderId="3" xfId="0" applyFont="1" applyBorder="1" applyAlignment="1">
      <alignment horizontal="left" wrapText="1"/>
    </xf>
    <xf numFmtId="0" fontId="69" fillId="0" borderId="13" xfId="0" applyFont="1" applyBorder="1" applyAlignment="1">
      <alignment horizontal="center" wrapText="1"/>
    </xf>
    <xf numFmtId="0" fontId="144" fillId="7" borderId="0" xfId="0" applyFont="1" applyFill="1" applyAlignment="1">
      <alignment horizontal="justify" vertical="center" wrapText="1"/>
    </xf>
    <xf numFmtId="14" fontId="72" fillId="10" borderId="3" xfId="0" applyNumberFormat="1" applyFont="1" applyFill="1" applyBorder="1" applyAlignment="1" applyProtection="1">
      <alignment horizontal="left" vertical="center" wrapText="1"/>
      <protection locked="0"/>
    </xf>
    <xf numFmtId="0" fontId="72" fillId="10" borderId="3" xfId="0" applyFont="1" applyFill="1" applyBorder="1" applyAlignment="1" applyProtection="1">
      <alignment horizontal="left" vertical="center" wrapText="1"/>
      <protection locked="0"/>
    </xf>
    <xf numFmtId="14" fontId="71" fillId="10" borderId="6" xfId="0" applyNumberFormat="1" applyFont="1" applyFill="1" applyBorder="1" applyAlignment="1" applyProtection="1">
      <alignment horizontal="left" vertical="center" wrapText="1"/>
      <protection locked="0"/>
    </xf>
    <xf numFmtId="0" fontId="71" fillId="10" borderId="6" xfId="0" applyFont="1" applyFill="1" applyBorder="1" applyAlignment="1" applyProtection="1">
      <alignment horizontal="left" vertical="center" wrapText="1"/>
      <protection locked="0"/>
    </xf>
    <xf numFmtId="0" fontId="69" fillId="0" borderId="3" xfId="0" applyFont="1" applyBorder="1"/>
    <xf numFmtId="0" fontId="69" fillId="0" borderId="13" xfId="0" applyFont="1" applyBorder="1"/>
    <xf numFmtId="165" fontId="91" fillId="0" borderId="13" xfId="0" applyNumberFormat="1" applyFont="1" applyBorder="1"/>
    <xf numFmtId="165" fontId="91" fillId="10" borderId="5" xfId="0" applyNumberFormat="1" applyFont="1" applyFill="1" applyBorder="1" applyAlignment="1" applyProtection="1">
      <alignment horizontal="right"/>
      <protection locked="0"/>
    </xf>
    <xf numFmtId="165" fontId="91" fillId="10" borderId="13" xfId="0" applyNumberFormat="1" applyFont="1" applyFill="1" applyBorder="1" applyAlignment="1" applyProtection="1">
      <alignment horizontal="right"/>
      <protection locked="0"/>
    </xf>
    <xf numFmtId="49" fontId="105" fillId="19" borderId="2" xfId="0" applyNumberFormat="1" applyFont="1" applyFill="1" applyBorder="1"/>
    <xf numFmtId="165" fontId="91" fillId="0" borderId="2" xfId="0" applyNumberFormat="1" applyFont="1" applyBorder="1"/>
    <xf numFmtId="0" fontId="127" fillId="9" borderId="0" xfId="10" applyNumberFormat="1" applyFont="1" applyFill="1" applyAlignment="1">
      <alignment horizontal="right"/>
    </xf>
    <xf numFmtId="0" fontId="157" fillId="0" borderId="0" xfId="0" applyFont="1" applyAlignment="1">
      <alignment horizontal="center"/>
    </xf>
    <xf numFmtId="0" fontId="69" fillId="0" borderId="5" xfId="0" applyFont="1" applyBorder="1" applyAlignment="1">
      <alignment horizontal="center"/>
    </xf>
    <xf numFmtId="0" fontId="69" fillId="0" borderId="13" xfId="0" applyFont="1" applyBorder="1" applyAlignment="1">
      <alignment horizontal="center"/>
    </xf>
    <xf numFmtId="0" fontId="217" fillId="0" borderId="0" xfId="0" applyFont="1" applyAlignment="1">
      <alignment horizontal="center" wrapText="1"/>
    </xf>
    <xf numFmtId="0" fontId="61" fillId="0" borderId="0" xfId="0" applyFont="1"/>
    <xf numFmtId="0" fontId="70" fillId="0" borderId="6" xfId="0" applyFont="1" applyBorder="1"/>
    <xf numFmtId="0" fontId="66" fillId="0" borderId="6" xfId="0" applyFont="1" applyBorder="1"/>
    <xf numFmtId="0" fontId="132" fillId="9" borderId="0" xfId="10" applyNumberFormat="1" applyFont="1" applyFill="1" applyAlignment="1">
      <alignment horizontal="left" indent="1" shrinkToFit="1"/>
    </xf>
    <xf numFmtId="0" fontId="284" fillId="0" borderId="0" xfId="4" applyFont="1" applyAlignment="1" applyProtection="1">
      <alignment horizontal="left" vertical="center" wrapText="1"/>
    </xf>
    <xf numFmtId="0" fontId="131" fillId="0" borderId="0" xfId="0" applyFont="1" applyAlignment="1">
      <alignment horizontal="left" vertical="center" wrapText="1"/>
    </xf>
    <xf numFmtId="0" fontId="69" fillId="0" borderId="3" xfId="0" applyFont="1" applyBorder="1" applyAlignment="1">
      <alignment horizontal="center"/>
    </xf>
    <xf numFmtId="14" fontId="123" fillId="10" borderId="0" xfId="10" applyNumberFormat="1" applyFont="1" applyFill="1" applyAlignment="1" applyProtection="1">
      <alignment horizontal="center"/>
      <protection locked="0"/>
    </xf>
    <xf numFmtId="0" fontId="123" fillId="10" borderId="0" xfId="10" applyNumberFormat="1" applyFont="1" applyFill="1" applyAlignment="1" applyProtection="1">
      <alignment horizontal="center"/>
      <protection locked="0"/>
    </xf>
    <xf numFmtId="0" fontId="294" fillId="0" borderId="0" xfId="0" applyFont="1" applyAlignment="1">
      <alignment horizontal="right" vertical="center" wrapText="1"/>
    </xf>
    <xf numFmtId="166" fontId="61" fillId="10" borderId="0" xfId="0" applyNumberFormat="1" applyFont="1" applyFill="1" applyAlignment="1" applyProtection="1">
      <alignment horizontal="left"/>
      <protection locked="0"/>
    </xf>
    <xf numFmtId="166" fontId="61" fillId="10" borderId="6" xfId="0" applyNumberFormat="1" applyFont="1" applyFill="1" applyBorder="1" applyAlignment="1" applyProtection="1">
      <alignment horizontal="left"/>
      <protection locked="0"/>
    </xf>
    <xf numFmtId="0" fontId="66" fillId="0" borderId="0" xfId="0" applyFont="1" applyAlignment="1">
      <alignment horizontal="right"/>
    </xf>
    <xf numFmtId="0" fontId="66" fillId="0" borderId="0" xfId="0" applyFont="1"/>
    <xf numFmtId="0" fontId="66" fillId="0" borderId="0" xfId="0" applyFont="1" applyAlignment="1">
      <alignment wrapText="1"/>
    </xf>
    <xf numFmtId="0" fontId="61" fillId="0" borderId="0" xfId="0" applyFont="1" applyAlignment="1">
      <alignment wrapText="1"/>
    </xf>
    <xf numFmtId="0" fontId="66" fillId="0" borderId="4" xfId="0" applyFont="1" applyBorder="1" applyAlignment="1">
      <alignment wrapText="1"/>
    </xf>
    <xf numFmtId="0" fontId="61" fillId="0" borderId="4" xfId="0" applyFont="1" applyBorder="1"/>
    <xf numFmtId="0" fontId="295" fillId="0" borderId="0" xfId="0" applyFont="1"/>
    <xf numFmtId="0" fontId="296" fillId="0" borderId="0" xfId="0" applyFont="1"/>
    <xf numFmtId="0" fontId="209" fillId="0" borderId="0" xfId="0" applyFont="1" applyAlignment="1">
      <alignment horizontal="left" vertical="center" wrapText="1"/>
    </xf>
    <xf numFmtId="0" fontId="66" fillId="0" borderId="0" xfId="0" applyFont="1" applyAlignment="1">
      <alignment horizontal="left" vertical="center" wrapText="1"/>
    </xf>
    <xf numFmtId="0" fontId="61" fillId="10" borderId="3" xfId="0" applyFont="1" applyFill="1" applyBorder="1" applyAlignment="1" applyProtection="1">
      <alignment horizontal="left" wrapText="1"/>
      <protection locked="0"/>
    </xf>
    <xf numFmtId="0" fontId="66" fillId="0" borderId="0" xfId="0" applyFont="1" applyAlignment="1">
      <alignment horizontal="left" wrapText="1"/>
    </xf>
    <xf numFmtId="0" fontId="145" fillId="0" borderId="0" xfId="0" applyFont="1"/>
    <xf numFmtId="0" fontId="174" fillId="0" borderId="0" xfId="0" applyFont="1"/>
    <xf numFmtId="0" fontId="61" fillId="0" borderId="4" xfId="0" applyFont="1" applyBorder="1" applyAlignment="1">
      <alignment horizontal="left" wrapText="1"/>
    </xf>
    <xf numFmtId="0" fontId="145" fillId="5" borderId="0" xfId="0" applyFont="1" applyFill="1" applyAlignment="1">
      <alignment wrapText="1"/>
    </xf>
    <xf numFmtId="0" fontId="174" fillId="5" borderId="0" xfId="0" applyFont="1" applyFill="1" applyAlignment="1">
      <alignment wrapText="1"/>
    </xf>
    <xf numFmtId="0" fontId="61" fillId="10" borderId="6" xfId="0" applyFont="1" applyFill="1" applyBorder="1" applyAlignment="1" applyProtection="1">
      <alignment horizontal="left"/>
      <protection locked="0"/>
    </xf>
    <xf numFmtId="168" fontId="157" fillId="7" borderId="0" xfId="10" applyFont="1" applyFill="1" applyAlignment="1">
      <alignment horizontal="center" vertical="center" wrapText="1"/>
    </xf>
    <xf numFmtId="0" fontId="123" fillId="10" borderId="0" xfId="6" applyNumberFormat="1" applyFont="1" applyFill="1" applyAlignment="1" applyProtection="1">
      <alignment horizontal="left" indent="1"/>
      <protection locked="0"/>
    </xf>
    <xf numFmtId="14" fontId="185" fillId="10" borderId="0" xfId="6" applyNumberFormat="1" applyFont="1" applyFill="1" applyAlignment="1" applyProtection="1">
      <alignment horizontal="center"/>
      <protection locked="0"/>
    </xf>
    <xf numFmtId="0" fontId="185" fillId="10" borderId="0" xfId="6" applyNumberFormat="1" applyFont="1" applyFill="1" applyAlignment="1" applyProtection="1">
      <alignment horizontal="center"/>
      <protection locked="0"/>
    </xf>
    <xf numFmtId="0" fontId="123" fillId="7" borderId="0" xfId="6" applyNumberFormat="1" applyFont="1" applyFill="1" applyAlignment="1">
      <alignment horizontal="center"/>
    </xf>
    <xf numFmtId="0" fontId="123" fillId="7" borderId="0" xfId="10" applyNumberFormat="1" applyFont="1" applyFill="1" applyAlignment="1">
      <alignment horizontal="center"/>
    </xf>
    <xf numFmtId="0" fontId="132" fillId="9" borderId="0" xfId="10" applyNumberFormat="1" applyFont="1" applyFill="1" applyAlignment="1">
      <alignment horizontal="left" indent="1"/>
    </xf>
    <xf numFmtId="0" fontId="132" fillId="9" borderId="0" xfId="6" applyNumberFormat="1" applyFont="1" applyFill="1" applyAlignment="1">
      <alignment horizontal="left" indent="1"/>
    </xf>
    <xf numFmtId="0" fontId="132" fillId="9" borderId="0" xfId="10" applyNumberFormat="1" applyFont="1" applyFill="1" applyAlignment="1">
      <alignment horizontal="left"/>
    </xf>
    <xf numFmtId="0" fontId="132" fillId="9" borderId="0" xfId="6" applyNumberFormat="1" applyFont="1" applyFill="1" applyAlignment="1">
      <alignment horizontal="left"/>
    </xf>
    <xf numFmtId="0" fontId="61" fillId="7" borderId="32" xfId="6" applyNumberFormat="1" applyFont="1" applyFill="1" applyBorder="1" applyAlignment="1">
      <alignment vertical="center" wrapText="1"/>
    </xf>
    <xf numFmtId="49" fontId="299" fillId="7" borderId="0" xfId="0" applyNumberFormat="1" applyFont="1" applyFill="1" applyAlignment="1">
      <alignment horizontal="center" vertical="center" wrapText="1"/>
    </xf>
    <xf numFmtId="168" fontId="260" fillId="7" borderId="0" xfId="6" applyFont="1" applyFill="1" applyAlignment="1">
      <alignment horizontal="center" vertical="center"/>
    </xf>
    <xf numFmtId="0" fontId="96" fillId="7" borderId="18" xfId="6" applyNumberFormat="1" applyFont="1" applyFill="1" applyBorder="1" applyAlignment="1">
      <alignment horizontal="left" wrapText="1"/>
    </xf>
    <xf numFmtId="0" fontId="298" fillId="20" borderId="0" xfId="6" applyNumberFormat="1" applyFont="1" applyFill="1" applyAlignment="1">
      <alignment horizontal="center" vertical="center"/>
    </xf>
    <xf numFmtId="0" fontId="61" fillId="7" borderId="18" xfId="6" applyNumberFormat="1" applyFont="1" applyFill="1" applyBorder="1" applyAlignment="1">
      <alignment vertical="center" wrapText="1"/>
    </xf>
    <xf numFmtId="0" fontId="64" fillId="7" borderId="0" xfId="6" applyNumberFormat="1" applyFont="1" applyFill="1" applyAlignment="1">
      <alignment horizontal="left"/>
    </xf>
    <xf numFmtId="0" fontId="61" fillId="7" borderId="17"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shrinkToFit="1"/>
      <protection locked="0"/>
    </xf>
    <xf numFmtId="0" fontId="61" fillId="11" borderId="18" xfId="6" applyNumberFormat="1" applyFont="1" applyFill="1" applyBorder="1" applyAlignment="1" applyProtection="1">
      <alignment horizontal="center" vertical="center" shrinkToFit="1"/>
      <protection locked="0"/>
    </xf>
    <xf numFmtId="0" fontId="87" fillId="7" borderId="0" xfId="6" applyNumberFormat="1" applyFont="1" applyFill="1" applyAlignment="1">
      <alignment horizontal="left" indent="3"/>
    </xf>
    <xf numFmtId="168" fontId="297" fillId="7" borderId="0" xfId="6" applyFont="1" applyFill="1" applyAlignment="1">
      <alignment horizontal="center" wrapText="1"/>
    </xf>
    <xf numFmtId="168" fontId="121" fillId="7" borderId="0" xfId="6" applyFont="1" applyFill="1" applyAlignment="1">
      <alignment horizontal="center" wrapText="1"/>
    </xf>
    <xf numFmtId="168" fontId="121" fillId="7" borderId="32" xfId="6" applyFont="1" applyFill="1" applyBorder="1" applyAlignment="1">
      <alignment horizontal="center" wrapText="1"/>
    </xf>
    <xf numFmtId="0" fontId="87" fillId="7" borderId="32" xfId="6" applyNumberFormat="1" applyFont="1" applyFill="1" applyBorder="1" applyAlignment="1">
      <alignment horizontal="center" vertical="center" wrapText="1"/>
    </xf>
    <xf numFmtId="0" fontId="87" fillId="7" borderId="18" xfId="6" applyNumberFormat="1" applyFont="1" applyFill="1" applyBorder="1" applyAlignment="1">
      <alignment horizontal="center" vertical="center" wrapText="1"/>
    </xf>
    <xf numFmtId="0" fontId="61" fillId="11" borderId="87"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vertical="center" wrapText="1"/>
      <protection locked="0"/>
    </xf>
    <xf numFmtId="0" fontId="87" fillId="7" borderId="87" xfId="6" applyNumberFormat="1" applyFont="1" applyFill="1" applyBorder="1" applyAlignment="1">
      <alignment horizontal="center" vertical="center" wrapText="1"/>
    </xf>
    <xf numFmtId="0" fontId="61" fillId="11" borderId="87" xfId="6" applyNumberFormat="1" applyFont="1" applyFill="1" applyBorder="1" applyAlignment="1" applyProtection="1">
      <alignment vertical="center" wrapText="1"/>
      <protection locked="0"/>
    </xf>
    <xf numFmtId="6" fontId="61" fillId="11" borderId="50" xfId="6" applyNumberFormat="1" applyFont="1" applyFill="1" applyBorder="1" applyAlignment="1" applyProtection="1">
      <alignment horizontal="left" vertical="top" wrapText="1"/>
      <protection locked="0"/>
    </xf>
    <xf numFmtId="6" fontId="61" fillId="11" borderId="51" xfId="6" applyNumberFormat="1" applyFont="1" applyFill="1" applyBorder="1" applyAlignment="1" applyProtection="1">
      <alignment horizontal="left" vertical="top" wrapText="1"/>
      <protection locked="0"/>
    </xf>
    <xf numFmtId="0" fontId="66" fillId="2" borderId="18" xfId="6" applyNumberFormat="1" applyFont="1" applyFill="1" applyBorder="1" applyAlignment="1">
      <alignment vertical="center" wrapText="1"/>
    </xf>
    <xf numFmtId="0" fontId="61" fillId="7" borderId="0" xfId="6" applyNumberFormat="1" applyFont="1" applyFill="1" applyAlignment="1">
      <alignment vertical="center" wrapText="1"/>
    </xf>
    <xf numFmtId="0" fontId="66" fillId="2" borderId="17" xfId="6" applyNumberFormat="1" applyFont="1" applyFill="1" applyBorder="1" applyAlignment="1">
      <alignment horizontal="left" vertical="center" wrapText="1"/>
    </xf>
    <xf numFmtId="0" fontId="66" fillId="2" borderId="32" xfId="6" applyNumberFormat="1" applyFont="1" applyFill="1" applyBorder="1" applyAlignment="1">
      <alignment horizontal="left" vertical="center" wrapText="1"/>
    </xf>
    <xf numFmtId="0" fontId="87" fillId="7" borderId="88" xfId="6" applyNumberFormat="1" applyFont="1" applyFill="1" applyBorder="1" applyAlignment="1">
      <alignment horizontal="center" vertical="center" wrapText="1"/>
    </xf>
    <xf numFmtId="0" fontId="61" fillId="7" borderId="17" xfId="6" applyNumberFormat="1" applyFont="1" applyFill="1" applyBorder="1" applyAlignment="1">
      <alignment horizontal="center" vertical="center" wrapText="1"/>
    </xf>
    <xf numFmtId="0" fontId="61" fillId="2" borderId="33" xfId="6" applyNumberFormat="1" applyFont="1" applyFill="1" applyBorder="1" applyAlignment="1">
      <alignment vertical="center" wrapText="1"/>
    </xf>
    <xf numFmtId="0" fontId="170" fillId="7" borderId="0" xfId="6" applyNumberFormat="1" applyFont="1" applyFill="1" applyAlignment="1">
      <alignment horizontal="right" vertical="center" wrapText="1"/>
    </xf>
    <xf numFmtId="0" fontId="168" fillId="7" borderId="0" xfId="6" applyNumberFormat="1" applyFont="1" applyFill="1" applyAlignment="1">
      <alignment horizontal="left" vertical="center" wrapText="1"/>
    </xf>
    <xf numFmtId="0" fontId="168" fillId="7" borderId="41" xfId="6" applyNumberFormat="1" applyFont="1" applyFill="1" applyBorder="1" applyAlignment="1">
      <alignment horizontal="left" indent="1" shrinkToFit="1"/>
    </xf>
    <xf numFmtId="0" fontId="168" fillId="7" borderId="0" xfId="0" applyFont="1" applyFill="1" applyAlignment="1">
      <alignment horizontal="center" shrinkToFit="1"/>
    </xf>
    <xf numFmtId="0" fontId="168" fillId="7" borderId="40" xfId="0" applyFont="1" applyFill="1" applyBorder="1" applyAlignment="1">
      <alignment horizontal="center" shrinkToFit="1"/>
    </xf>
    <xf numFmtId="0" fontId="148" fillId="7" borderId="41" xfId="0" applyFont="1" applyFill="1" applyBorder="1" applyAlignment="1">
      <alignment horizontal="center" vertical="center"/>
    </xf>
    <xf numFmtId="0" fontId="170" fillId="7" borderId="53" xfId="0" applyFont="1" applyFill="1" applyBorder="1" applyAlignment="1">
      <alignment horizontal="center" shrinkToFit="1"/>
    </xf>
    <xf numFmtId="0" fontId="170" fillId="7" borderId="0" xfId="0" applyFont="1" applyFill="1" applyAlignment="1">
      <alignment horizontal="right" shrinkToFit="1"/>
    </xf>
    <xf numFmtId="0" fontId="170" fillId="7" borderId="0" xfId="6" applyNumberFormat="1" applyFont="1" applyFill="1" applyAlignment="1">
      <alignment horizontal="left" vertical="center" wrapText="1"/>
    </xf>
    <xf numFmtId="0" fontId="168" fillId="7" borderId="40" xfId="6" applyNumberFormat="1" applyFont="1" applyFill="1" applyBorder="1" applyAlignment="1">
      <alignment shrinkToFit="1"/>
    </xf>
    <xf numFmtId="0" fontId="168" fillId="7" borderId="0" xfId="6" applyNumberFormat="1" applyFont="1" applyFill="1" applyAlignment="1">
      <alignment horizontal="center" shrinkToFit="1"/>
    </xf>
    <xf numFmtId="0" fontId="168" fillId="7" borderId="54" xfId="6" applyNumberFormat="1" applyFont="1" applyFill="1" applyBorder="1" applyAlignment="1">
      <alignment horizontal="center" shrinkToFit="1"/>
    </xf>
    <xf numFmtId="0" fontId="168" fillId="7" borderId="0" xfId="6" applyNumberFormat="1" applyFont="1" applyFill="1" applyAlignment="1">
      <alignment horizontal="left" shrinkToFit="1"/>
    </xf>
    <xf numFmtId="0" fontId="169" fillId="11" borderId="0" xfId="6" applyNumberFormat="1" applyFont="1" applyFill="1" applyAlignment="1" applyProtection="1">
      <alignment horizontal="center" vertical="center"/>
      <protection locked="0"/>
    </xf>
    <xf numFmtId="14" fontId="167" fillId="7" borderId="0" xfId="6" applyNumberFormat="1" applyFont="1" applyFill="1" applyAlignment="1">
      <alignment horizontal="right" vertical="center" wrapText="1" shrinkToFit="1"/>
    </xf>
    <xf numFmtId="14" fontId="167" fillId="7" borderId="0" xfId="6" applyNumberFormat="1" applyFont="1" applyFill="1" applyAlignment="1">
      <alignment horizontal="right" vertical="center" shrinkToFit="1"/>
    </xf>
    <xf numFmtId="168" fontId="167" fillId="7" borderId="0" xfId="6" applyFont="1" applyFill="1" applyAlignment="1">
      <alignment horizontal="left" shrinkToFit="1"/>
    </xf>
    <xf numFmtId="168" fontId="57" fillId="20" borderId="0" xfId="10" applyFont="1" applyFill="1" applyAlignment="1">
      <alignment horizontal="center" vertical="center" wrapText="1"/>
    </xf>
    <xf numFmtId="168" fontId="298" fillId="20" borderId="0" xfId="10" applyFont="1" applyFill="1" applyAlignment="1">
      <alignment horizontal="center" vertical="center" wrapText="1"/>
    </xf>
    <xf numFmtId="0" fontId="169" fillId="11" borderId="0" xfId="6" applyNumberFormat="1" applyFont="1" applyFill="1" applyAlignment="1" applyProtection="1">
      <alignment horizontal="center"/>
      <protection locked="0"/>
    </xf>
    <xf numFmtId="0" fontId="335" fillId="7" borderId="0" xfId="20" applyFont="1" applyFill="1" applyAlignment="1" applyProtection="1">
      <alignment horizontal="left" wrapText="1"/>
    </xf>
    <xf numFmtId="0" fontId="333" fillId="7" borderId="0" xfId="0" applyFont="1" applyFill="1" applyAlignment="1">
      <alignment horizontal="left" vertical="top" wrapText="1"/>
    </xf>
    <xf numFmtId="0" fontId="333" fillId="7" borderId="0" xfId="0" applyFont="1" applyFill="1" applyAlignment="1">
      <alignment horizontal="left" vertical="top"/>
    </xf>
    <xf numFmtId="0" fontId="192" fillId="7" borderId="0" xfId="0" applyFont="1" applyFill="1" applyAlignment="1">
      <alignment horizontal="left" vertical="top" wrapText="1"/>
    </xf>
    <xf numFmtId="0" fontId="298" fillId="12" borderId="109" xfId="0" applyFont="1" applyFill="1" applyBorder="1" applyAlignment="1">
      <alignment horizontal="center" vertical="center" wrapText="1"/>
    </xf>
    <xf numFmtId="0" fontId="64" fillId="12" borderId="0" xfId="0" applyFont="1" applyFill="1" applyAlignment="1">
      <alignment horizontal="center"/>
    </xf>
    <xf numFmtId="0" fontId="328" fillId="7" borderId="0" xfId="0" applyFont="1" applyFill="1" applyAlignment="1">
      <alignment horizontal="left" vertical="center" wrapText="1"/>
    </xf>
    <xf numFmtId="0" fontId="328" fillId="7" borderId="0" xfId="20" applyFont="1" applyFill="1" applyAlignment="1" applyProtection="1">
      <alignment horizontal="right" wrapText="1"/>
    </xf>
    <xf numFmtId="0" fontId="335" fillId="7" borderId="0" xfId="20" applyFont="1" applyFill="1" applyAlignment="1" applyProtection="1">
      <alignment horizontal="left" shrinkToFit="1"/>
    </xf>
    <xf numFmtId="0" fontId="336" fillId="7" borderId="0" xfId="20" applyFont="1" applyFill="1" applyAlignment="1" applyProtection="1">
      <alignment horizontal="left" shrinkToFit="1"/>
    </xf>
    <xf numFmtId="165" fontId="91" fillId="7" borderId="0" xfId="0" applyNumberFormat="1" applyFont="1" applyFill="1" applyAlignment="1">
      <alignment horizontal="left" indent="1"/>
    </xf>
    <xf numFmtId="0" fontId="300" fillId="7" borderId="0" xfId="0" applyFont="1" applyFill="1" applyAlignment="1">
      <alignment horizontal="center" wrapText="1" shrinkToFit="1"/>
    </xf>
    <xf numFmtId="0" fontId="300" fillId="7" borderId="0" xfId="0" applyFont="1" applyFill="1" applyAlignment="1">
      <alignment horizontal="center"/>
    </xf>
    <xf numFmtId="0" fontId="247" fillId="7" borderId="0" xfId="0" applyFont="1" applyFill="1" applyAlignment="1">
      <alignment horizontal="center"/>
    </xf>
    <xf numFmtId="0" fontId="301" fillId="7" borderId="0" xfId="0" applyFont="1" applyFill="1" applyAlignment="1">
      <alignment horizontal="center"/>
    </xf>
    <xf numFmtId="165" fontId="230" fillId="7" borderId="0" xfId="0" applyNumberFormat="1" applyFont="1" applyFill="1" applyAlignment="1">
      <alignment horizontal="left" indent="1"/>
    </xf>
    <xf numFmtId="14" fontId="241" fillId="16" borderId="19" xfId="7" applyNumberFormat="1" applyFont="1" applyFill="1" applyBorder="1" applyAlignment="1" applyProtection="1">
      <alignment horizontal="center" shrinkToFit="1"/>
      <protection locked="0"/>
    </xf>
    <xf numFmtId="0" fontId="241" fillId="16" borderId="19" xfId="7" applyNumberFormat="1" applyFont="1" applyFill="1" applyBorder="1" applyAlignment="1" applyProtection="1">
      <alignment horizontal="center" shrinkToFit="1"/>
      <protection locked="0"/>
    </xf>
    <xf numFmtId="0" fontId="135" fillId="16" borderId="21" xfId="8" applyFont="1" applyFill="1" applyBorder="1" applyAlignment="1" applyProtection="1">
      <alignment horizontal="center" vertical="center" shrinkToFit="1"/>
      <protection locked="0"/>
    </xf>
    <xf numFmtId="0" fontId="135" fillId="16" borderId="50" xfId="8" applyFont="1" applyFill="1" applyBorder="1" applyAlignment="1" applyProtection="1">
      <alignment horizontal="center" vertical="center" shrinkToFit="1"/>
      <protection locked="0"/>
    </xf>
    <xf numFmtId="0" fontId="214" fillId="7" borderId="21" xfId="5" applyFont="1" applyFill="1" applyBorder="1" applyAlignment="1" applyProtection="1">
      <alignment horizontal="left"/>
    </xf>
    <xf numFmtId="49" fontId="135" fillId="19" borderId="77" xfId="8" applyNumberFormat="1" applyFont="1" applyFill="1" applyBorder="1" applyAlignment="1">
      <alignment horizontal="left" vertical="top" wrapText="1"/>
    </xf>
    <xf numFmtId="49" fontId="135" fillId="19" borderId="19" xfId="8" applyNumberFormat="1" applyFont="1" applyFill="1" applyBorder="1" applyAlignment="1">
      <alignment horizontal="left" vertical="top" wrapText="1"/>
    </xf>
    <xf numFmtId="49" fontId="135" fillId="19" borderId="49" xfId="8" applyNumberFormat="1" applyFont="1" applyFill="1" applyBorder="1" applyAlignment="1">
      <alignment horizontal="left" vertical="top" wrapText="1"/>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214" fillId="19" borderId="0" xfId="5" applyFont="1" applyFill="1" applyBorder="1" applyAlignment="1" applyProtection="1">
      <alignment horizontal="left" wrapText="1"/>
    </xf>
    <xf numFmtId="0" fontId="135" fillId="7" borderId="0" xfId="8" applyFont="1" applyFill="1" applyAlignment="1">
      <alignment horizontal="right"/>
    </xf>
    <xf numFmtId="0" fontId="135" fillId="7" borderId="21" xfId="8" applyFont="1" applyFill="1" applyBorder="1" applyAlignment="1">
      <alignment horizontal="left" vertical="top" wrapText="1"/>
    </xf>
    <xf numFmtId="0" fontId="135" fillId="7" borderId="50" xfId="8" applyFont="1" applyFill="1" applyBorder="1" applyAlignment="1">
      <alignment horizontal="left" vertical="top" wrapText="1"/>
    </xf>
    <xf numFmtId="0" fontId="214" fillId="7" borderId="76" xfId="5" applyFont="1" applyFill="1" applyBorder="1" applyAlignment="1" applyProtection="1">
      <alignment horizontal="left"/>
    </xf>
    <xf numFmtId="0" fontId="214" fillId="7" borderId="20" xfId="5" applyFont="1" applyFill="1" applyBorder="1" applyAlignment="1" applyProtection="1">
      <alignment horizontal="left"/>
    </xf>
    <xf numFmtId="14" fontId="241" fillId="16" borderId="19" xfId="7" applyNumberFormat="1" applyFont="1" applyFill="1" applyBorder="1" applyAlignment="1" applyProtection="1">
      <alignment horizontal="left" shrinkToFit="1"/>
      <protection locked="0"/>
    </xf>
    <xf numFmtId="0" fontId="236" fillId="2" borderId="19" xfId="9" applyFont="1" applyFill="1" applyBorder="1" applyAlignment="1" applyProtection="1">
      <alignment horizontal="center"/>
      <protection locked="0"/>
    </xf>
    <xf numFmtId="14" fontId="236" fillId="16" borderId="19" xfId="9" applyNumberFormat="1" applyFont="1" applyFill="1" applyBorder="1" applyAlignment="1" applyProtection="1">
      <alignment horizontal="center" shrinkToFit="1"/>
      <protection locked="0"/>
    </xf>
    <xf numFmtId="0" fontId="236" fillId="16" borderId="19" xfId="9" applyFont="1" applyFill="1" applyBorder="1" applyAlignment="1" applyProtection="1">
      <alignment horizontal="left" shrinkToFit="1"/>
      <protection locked="0"/>
    </xf>
    <xf numFmtId="0" fontId="257" fillId="16" borderId="19" xfId="8" applyFont="1" applyFill="1" applyBorder="1" applyAlignment="1" applyProtection="1">
      <alignment horizontal="left" shrinkToFit="1"/>
      <protection locked="0"/>
    </xf>
    <xf numFmtId="0" fontId="257" fillId="16" borderId="21" xfId="8" applyFont="1" applyFill="1" applyBorder="1" applyAlignment="1" applyProtection="1">
      <alignment horizontal="left" shrinkToFit="1"/>
      <protection locked="0"/>
    </xf>
    <xf numFmtId="0" fontId="255" fillId="7" borderId="0" xfId="8" applyFont="1" applyFill="1" applyAlignment="1">
      <alignment horizontal="center" vertical="center" wrapText="1"/>
    </xf>
    <xf numFmtId="168" fontId="135" fillId="7" borderId="0" xfId="7" applyFont="1" applyFill="1" applyAlignment="1">
      <alignment horizontal="left" vertical="center" wrapText="1"/>
    </xf>
    <xf numFmtId="0" fontId="257" fillId="16" borderId="19" xfId="9" applyFont="1" applyFill="1" applyBorder="1" applyAlignment="1" applyProtection="1">
      <alignment horizontal="left" shrinkToFit="1"/>
      <protection locked="0"/>
    </xf>
    <xf numFmtId="0" fontId="240" fillId="7" borderId="19" xfId="8" applyFont="1" applyFill="1" applyBorder="1" applyAlignment="1">
      <alignment horizontal="center"/>
    </xf>
    <xf numFmtId="0" fontId="135" fillId="16" borderId="0" xfId="8" applyFont="1" applyFill="1" applyAlignment="1" applyProtection="1">
      <alignment horizontal="center" vertical="center" wrapText="1" shrinkToFit="1"/>
      <protection locked="0"/>
    </xf>
    <xf numFmtId="0" fontId="135" fillId="16" borderId="52" xfId="8" applyFont="1" applyFill="1" applyBorder="1" applyAlignment="1" applyProtection="1">
      <alignment horizontal="center" vertical="center" wrapText="1" shrinkToFit="1"/>
      <protection locked="0"/>
    </xf>
    <xf numFmtId="0" fontId="241" fillId="7" borderId="0" xfId="8" applyFont="1" applyFill="1" applyAlignment="1">
      <alignment horizontal="left" vertical="center" wrapText="1"/>
    </xf>
    <xf numFmtId="0" fontId="241" fillId="7" borderId="19" xfId="8" applyFont="1" applyFill="1" applyBorder="1" applyAlignment="1">
      <alignment horizontal="left" vertical="center" wrapText="1"/>
    </xf>
    <xf numFmtId="0" fontId="214" fillId="7" borderId="19" xfId="5" applyFont="1" applyFill="1" applyBorder="1" applyAlignment="1" applyProtection="1">
      <alignment horizontal="left"/>
    </xf>
    <xf numFmtId="0" fontId="132" fillId="9" borderId="0" xfId="7" applyNumberFormat="1" applyFont="1" applyFill="1" applyAlignment="1">
      <alignment horizontal="left" shrinkToFit="1"/>
    </xf>
    <xf numFmtId="0" fontId="127" fillId="9" borderId="0" xfId="10" applyNumberFormat="1" applyFont="1" applyFill="1" applyAlignment="1">
      <alignment horizontal="right" indent="1"/>
    </xf>
    <xf numFmtId="0" fontId="241" fillId="7" borderId="0" xfId="7" applyNumberFormat="1" applyFont="1" applyFill="1" applyAlignment="1">
      <alignment horizontal="left" indent="1" shrinkToFit="1"/>
    </xf>
    <xf numFmtId="0" fontId="241" fillId="7" borderId="0" xfId="7" applyNumberFormat="1" applyFont="1" applyFill="1" applyAlignment="1">
      <alignment horizontal="right" indent="1" shrinkToFit="1"/>
    </xf>
    <xf numFmtId="0" fontId="248" fillId="7" borderId="0" xfId="8" applyFont="1" applyFill="1" applyAlignment="1">
      <alignment horizontal="center" vertical="center"/>
    </xf>
    <xf numFmtId="0" fontId="214" fillId="7" borderId="0" xfId="8" applyFont="1" applyFill="1" applyAlignment="1">
      <alignment horizontal="center" vertical="center" wrapText="1"/>
    </xf>
    <xf numFmtId="0" fontId="154" fillId="7" borderId="0" xfId="8" applyFont="1" applyFill="1" applyAlignment="1">
      <alignment horizontal="center"/>
    </xf>
    <xf numFmtId="0" fontId="287" fillId="7" borderId="0" xfId="8" applyFont="1" applyFill="1" applyAlignment="1">
      <alignment horizontal="center"/>
    </xf>
    <xf numFmtId="0" fontId="127" fillId="9" borderId="0" xfId="10" applyNumberFormat="1" applyFont="1" applyFill="1" applyAlignment="1">
      <alignment horizontal="right" indent="1" shrinkToFit="1"/>
    </xf>
    <xf numFmtId="168" fontId="135" fillId="16" borderId="0" xfId="6" applyFont="1" applyFill="1" applyAlignment="1">
      <alignment horizontal="center" wrapText="1"/>
    </xf>
    <xf numFmtId="0" fontId="61" fillId="7" borderId="0" xfId="6" applyNumberFormat="1" applyFont="1" applyFill="1" applyAlignment="1" applyProtection="1">
      <alignment horizontal="left" shrinkToFit="1"/>
      <protection locked="0"/>
    </xf>
    <xf numFmtId="0" fontId="61" fillId="7" borderId="0" xfId="6" applyNumberFormat="1" applyFont="1" applyFill="1" applyAlignment="1" applyProtection="1">
      <alignment horizontal="left"/>
      <protection locked="0"/>
    </xf>
    <xf numFmtId="165" fontId="249" fillId="2" borderId="0" xfId="6" applyNumberFormat="1" applyFont="1" applyFill="1" applyAlignment="1">
      <alignment horizontal="center" wrapText="1" shrinkToFit="1"/>
    </xf>
    <xf numFmtId="165" fontId="279" fillId="2" borderId="0" xfId="6" applyNumberFormat="1" applyFont="1" applyFill="1" applyAlignment="1">
      <alignment horizontal="center" vertical="center" shrinkToFit="1"/>
    </xf>
    <xf numFmtId="0" fontId="214" fillId="7" borderId="0" xfId="6" applyNumberFormat="1" applyFont="1" applyFill="1" applyAlignment="1">
      <alignment horizontal="center" shrinkToFit="1"/>
    </xf>
    <xf numFmtId="168" fontId="247" fillId="7" borderId="0" xfId="10" applyFont="1" applyFill="1" applyAlignment="1">
      <alignment horizontal="center" wrapText="1"/>
    </xf>
    <xf numFmtId="168" fontId="248" fillId="7" borderId="0" xfId="10" applyFont="1" applyFill="1" applyAlignment="1">
      <alignment horizontal="center" vertical="top" wrapText="1"/>
    </xf>
    <xf numFmtId="0" fontId="197" fillId="15" borderId="0" xfId="6" applyNumberFormat="1" applyFont="1" applyFill="1" applyAlignment="1">
      <alignment horizontal="center" vertical="center" wrapText="1"/>
    </xf>
    <xf numFmtId="0" fontId="235" fillId="9" borderId="0" xfId="10" applyNumberFormat="1" applyFont="1" applyFill="1" applyAlignment="1">
      <alignment horizontal="left" shrinkToFit="1"/>
    </xf>
    <xf numFmtId="0" fontId="235" fillId="9" borderId="0" xfId="6" applyNumberFormat="1" applyFont="1" applyFill="1" applyAlignment="1">
      <alignment horizontal="left" shrinkToFit="1"/>
    </xf>
    <xf numFmtId="0" fontId="229" fillId="7" borderId="0" xfId="6" applyNumberFormat="1" applyFont="1" applyFill="1" applyAlignment="1">
      <alignment horizontal="center" shrinkToFit="1"/>
    </xf>
    <xf numFmtId="0" fontId="229" fillId="16" borderId="0" xfId="6" applyNumberFormat="1" applyFont="1" applyFill="1" applyAlignment="1" applyProtection="1">
      <alignment horizontal="center"/>
      <protection locked="0"/>
    </xf>
    <xf numFmtId="0" fontId="234" fillId="9" borderId="0" xfId="10" applyNumberFormat="1" applyFont="1" applyFill="1" applyAlignment="1">
      <alignment horizontal="left" indent="1" shrinkToFit="1"/>
    </xf>
    <xf numFmtId="0" fontId="235" fillId="9" borderId="0" xfId="10" applyNumberFormat="1" applyFont="1" applyFill="1" applyAlignment="1">
      <alignment horizontal="left" indent="3" shrinkToFit="1"/>
    </xf>
    <xf numFmtId="0" fontId="234" fillId="9" borderId="0" xfId="10" applyNumberFormat="1" applyFont="1" applyFill="1" applyAlignment="1">
      <alignment horizontal="right" indent="1" shrinkToFit="1"/>
    </xf>
    <xf numFmtId="0" fontId="258" fillId="15" borderId="0" xfId="6" applyNumberFormat="1" applyFont="1" applyFill="1" applyAlignment="1">
      <alignment horizontal="center" vertical="center" wrapText="1"/>
    </xf>
    <xf numFmtId="0" fontId="235" fillId="9" borderId="0" xfId="6" applyNumberFormat="1" applyFont="1" applyFill="1" applyAlignment="1">
      <alignment horizontal="left" indent="3" shrinkToFit="1"/>
    </xf>
    <xf numFmtId="0" fontId="229" fillId="16" borderId="0" xfId="6" applyNumberFormat="1" applyFont="1" applyFill="1" applyAlignment="1" applyProtection="1">
      <alignment horizontal="left"/>
      <protection locked="0"/>
    </xf>
    <xf numFmtId="168" fontId="135" fillId="7" borderId="0" xfId="6" applyFont="1" applyFill="1" applyAlignment="1">
      <alignment horizontal="left" vertical="center" indent="1" shrinkToFit="1"/>
    </xf>
    <xf numFmtId="168" fontId="135" fillId="7" borderId="30" xfId="6" applyFont="1" applyFill="1" applyBorder="1" applyAlignment="1">
      <alignment horizontal="left" vertical="center" indent="1" shrinkToFit="1"/>
    </xf>
    <xf numFmtId="6" fontId="61" fillId="2" borderId="6" xfId="6" applyNumberFormat="1" applyFont="1" applyFill="1" applyBorder="1" applyAlignment="1">
      <alignment horizontal="left" shrinkToFit="1"/>
    </xf>
    <xf numFmtId="6" fontId="87" fillId="2" borderId="6" xfId="6" applyNumberFormat="1" applyFont="1" applyFill="1" applyBorder="1" applyAlignment="1">
      <alignment horizontal="left" shrinkToFit="1"/>
    </xf>
    <xf numFmtId="0" fontId="210" fillId="7" borderId="20" xfId="0" applyFont="1" applyFill="1" applyBorder="1" applyAlignment="1">
      <alignment horizontal="left" vertical="center" indent="1"/>
    </xf>
    <xf numFmtId="0" fontId="210" fillId="7" borderId="0" xfId="0" applyFont="1" applyFill="1" applyAlignment="1">
      <alignment horizontal="left" vertical="center" indent="1"/>
    </xf>
    <xf numFmtId="0" fontId="210" fillId="7" borderId="19" xfId="0" applyFont="1" applyFill="1" applyBorder="1" applyAlignment="1">
      <alignment horizontal="left" vertical="center" indent="1"/>
    </xf>
    <xf numFmtId="0" fontId="249" fillId="7" borderId="0" xfId="6" applyNumberFormat="1" applyFont="1" applyFill="1" applyAlignment="1">
      <alignment horizontal="center" vertical="center" wrapText="1"/>
    </xf>
    <xf numFmtId="49" fontId="61" fillId="7" borderId="0" xfId="6" applyNumberFormat="1" applyFont="1" applyFill="1" applyAlignment="1">
      <alignment horizontal="left" shrinkToFit="1"/>
    </xf>
    <xf numFmtId="6" fontId="248" fillId="2" borderId="0" xfId="6" applyNumberFormat="1" applyFont="1" applyFill="1" applyAlignment="1">
      <alignment horizontal="center" vertical="center" shrinkToFit="1"/>
    </xf>
    <xf numFmtId="6" fontId="271" fillId="2" borderId="0" xfId="6" applyNumberFormat="1" applyFont="1" applyFill="1" applyAlignment="1">
      <alignment horizontal="center" vertical="center" shrinkToFit="1"/>
    </xf>
    <xf numFmtId="6" fontId="226" fillId="7" borderId="0" xfId="6" applyNumberFormat="1" applyFont="1" applyFill="1" applyAlignment="1">
      <alignment horizontal="left" shrinkToFit="1"/>
    </xf>
    <xf numFmtId="6" fontId="95" fillId="2" borderId="0" xfId="6" applyNumberFormat="1" applyFont="1" applyFill="1" applyAlignment="1">
      <alignment horizontal="left" shrinkToFit="1"/>
    </xf>
    <xf numFmtId="49" fontId="61" fillId="7" borderId="6" xfId="6" applyNumberFormat="1" applyFont="1" applyFill="1" applyBorder="1" applyAlignment="1">
      <alignment horizontal="left" shrinkToFit="1"/>
    </xf>
    <xf numFmtId="168" fontId="247" fillId="7" borderId="0" xfId="10" applyFont="1" applyFill="1" applyAlignment="1">
      <alignment horizontal="center"/>
    </xf>
    <xf numFmtId="168" fontId="248" fillId="7" borderId="0" xfId="10" applyFont="1" applyFill="1" applyAlignment="1">
      <alignment horizontal="center"/>
    </xf>
    <xf numFmtId="0" fontId="236" fillId="9" borderId="0" xfId="10" applyNumberFormat="1" applyFont="1" applyFill="1" applyAlignment="1">
      <alignment horizontal="left" shrinkToFit="1"/>
    </xf>
    <xf numFmtId="0" fontId="237" fillId="9" borderId="0" xfId="10" applyNumberFormat="1" applyFont="1" applyFill="1" applyAlignment="1">
      <alignment horizontal="left" indent="2" shrinkToFit="1"/>
    </xf>
    <xf numFmtId="0" fontId="236" fillId="9" borderId="0" xfId="6" applyNumberFormat="1" applyFont="1" applyFill="1" applyAlignment="1">
      <alignment horizontal="left" shrinkToFit="1"/>
    </xf>
    <xf numFmtId="0" fontId="236" fillId="9" borderId="0" xfId="6" applyNumberFormat="1" applyFont="1" applyFill="1" applyAlignment="1">
      <alignment horizontal="center"/>
    </xf>
    <xf numFmtId="168" fontId="311" fillId="7" borderId="73" xfId="6" applyFont="1" applyFill="1" applyBorder="1" applyAlignment="1">
      <alignment horizontal="left" vertical="center"/>
    </xf>
    <xf numFmtId="168" fontId="240" fillId="7" borderId="73" xfId="6" applyFont="1" applyFill="1" applyBorder="1" applyAlignment="1">
      <alignment horizontal="left" vertical="center" wrapText="1" shrinkToFit="1"/>
    </xf>
    <xf numFmtId="168" fontId="240" fillId="7" borderId="73" xfId="6" applyFont="1" applyFill="1" applyBorder="1" applyAlignment="1">
      <alignment horizontal="left" wrapText="1" shrinkToFit="1"/>
    </xf>
    <xf numFmtId="168" fontId="240" fillId="7" borderId="73" xfId="6" applyFont="1" applyFill="1" applyBorder="1" applyAlignment="1">
      <alignment horizontal="left" shrinkToFit="1"/>
    </xf>
    <xf numFmtId="168" fontId="147" fillId="7" borderId="0" xfId="6" applyFont="1" applyFill="1" applyAlignment="1">
      <alignment horizontal="left" vertical="center" indent="1" shrinkToFit="1"/>
    </xf>
    <xf numFmtId="168" fontId="150" fillId="7" borderId="0" xfId="6" applyFont="1" applyFill="1" applyAlignment="1">
      <alignment horizontal="left" vertical="center" indent="1" shrinkToFit="1"/>
    </xf>
    <xf numFmtId="167" fontId="240" fillId="18" borderId="0" xfId="14" applyNumberFormat="1" applyFont="1" applyFill="1" applyBorder="1" applyAlignment="1" applyProtection="1">
      <alignment horizontal="center" vertical="center"/>
    </xf>
    <xf numFmtId="0" fontId="241" fillId="7" borderId="0" xfId="6" applyNumberFormat="1" applyFont="1" applyFill="1" applyAlignment="1">
      <alignment horizontal="left" wrapText="1" shrinkToFit="1"/>
    </xf>
    <xf numFmtId="0" fontId="241" fillId="7" borderId="0" xfId="6" applyNumberFormat="1" applyFont="1" applyFill="1" applyAlignment="1">
      <alignment horizontal="left" vertical="center" wrapText="1" shrinkToFit="1"/>
    </xf>
    <xf numFmtId="0" fontId="146" fillId="17" borderId="0" xfId="6" applyNumberFormat="1" applyFont="1" applyFill="1" applyAlignment="1">
      <alignment horizontal="left"/>
    </xf>
    <xf numFmtId="0" fontId="265" fillId="7" borderId="19" xfId="7" applyNumberFormat="1" applyFont="1" applyFill="1" applyBorder="1" applyAlignment="1">
      <alignment horizontal="center"/>
    </xf>
    <xf numFmtId="168" fontId="214" fillId="7" borderId="73" xfId="6" applyFont="1" applyFill="1" applyBorder="1" applyAlignment="1">
      <alignment horizontal="left" vertical="center" shrinkToFit="1"/>
    </xf>
    <xf numFmtId="0" fontId="270" fillId="7" borderId="19" xfId="7" applyNumberFormat="1" applyFont="1" applyFill="1" applyBorder="1" applyAlignment="1">
      <alignment horizontal="left" shrinkToFit="1"/>
    </xf>
    <xf numFmtId="0" fontId="302" fillId="15" borderId="0" xfId="6" applyNumberFormat="1" applyFont="1" applyFill="1" applyAlignment="1">
      <alignment horizontal="center" vertical="center" wrapText="1"/>
    </xf>
    <xf numFmtId="168" fontId="135" fillId="7" borderId="73" xfId="6" applyFont="1" applyFill="1" applyBorder="1" applyAlignment="1">
      <alignment horizontal="left" vertical="center" shrinkToFit="1"/>
    </xf>
    <xf numFmtId="168" fontId="240" fillId="7" borderId="73" xfId="6" applyFont="1" applyFill="1" applyBorder="1" applyAlignment="1">
      <alignment horizontal="left" vertical="center" wrapText="1" indent="1"/>
    </xf>
    <xf numFmtId="168" fontId="135" fillId="7" borderId="31" xfId="6" applyFont="1" applyFill="1" applyBorder="1" applyAlignment="1">
      <alignment horizontal="left" vertical="center" indent="1" shrinkToFit="1"/>
    </xf>
    <xf numFmtId="49"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0" fontId="66" fillId="7" borderId="0" xfId="11" applyFont="1" applyFill="1" applyAlignment="1">
      <alignment horizontal="left" wrapText="1"/>
    </xf>
    <xf numFmtId="0" fontId="229" fillId="16" borderId="0" xfId="6" applyNumberFormat="1" applyFont="1" applyFill="1" applyAlignment="1" applyProtection="1">
      <alignment horizontal="center" vertical="center"/>
      <protection locked="0"/>
    </xf>
    <xf numFmtId="14" fontId="229" fillId="16" borderId="0" xfId="10" applyNumberFormat="1" applyFont="1" applyFill="1" applyAlignment="1" applyProtection="1">
      <alignment horizontal="left"/>
      <protection locked="0"/>
    </xf>
    <xf numFmtId="0" fontId="209" fillId="7" borderId="0" xfId="6" applyNumberFormat="1" applyFont="1" applyFill="1" applyAlignment="1">
      <alignment horizontal="left" vertical="center" shrinkToFit="1"/>
    </xf>
    <xf numFmtId="0" fontId="238" fillId="0" borderId="0" xfId="11" applyFont="1" applyAlignment="1">
      <alignment horizontal="right" vertical="center" wrapText="1"/>
    </xf>
    <xf numFmtId="0" fontId="238" fillId="7" borderId="0" xfId="0" applyFont="1" applyFill="1" applyAlignment="1">
      <alignment horizontal="right"/>
    </xf>
    <xf numFmtId="0" fontId="238" fillId="7" borderId="53" xfId="0" applyFont="1" applyFill="1" applyBorder="1" applyAlignment="1">
      <alignment horizontal="center" shrinkToFit="1"/>
    </xf>
    <xf numFmtId="0" fontId="257" fillId="7" borderId="0" xfId="0" applyFont="1" applyFill="1" applyAlignment="1">
      <alignment horizontal="center" shrinkToFit="1"/>
    </xf>
    <xf numFmtId="0" fontId="257" fillId="7" borderId="40" xfId="0" applyFont="1" applyFill="1" applyBorder="1" applyAlignment="1">
      <alignment horizontal="center" shrinkToFit="1"/>
    </xf>
    <xf numFmtId="0" fontId="241" fillId="7" borderId="40" xfId="0" applyFont="1" applyFill="1" applyBorder="1" applyAlignment="1">
      <alignment horizontal="center" vertical="center" wrapText="1"/>
    </xf>
    <xf numFmtId="0" fontId="241" fillId="7" borderId="0" xfId="0" applyFont="1" applyFill="1" applyAlignment="1">
      <alignment horizontal="center" vertical="center" wrapText="1"/>
    </xf>
    <xf numFmtId="0" fontId="238" fillId="7" borderId="0" xfId="6" applyNumberFormat="1" applyFont="1" applyFill="1" applyAlignment="1">
      <alignment horizontal="right" vertical="center" shrinkToFit="1"/>
    </xf>
    <xf numFmtId="0" fontId="257" fillId="7" borderId="0" xfId="6" applyNumberFormat="1" applyFont="1" applyFill="1" applyAlignment="1">
      <alignment horizontal="center" vertical="center" shrinkToFit="1"/>
    </xf>
    <xf numFmtId="0" fontId="257" fillId="7" borderId="40" xfId="6" applyNumberFormat="1" applyFont="1" applyFill="1" applyBorder="1" applyAlignment="1">
      <alignment shrinkToFit="1"/>
    </xf>
    <xf numFmtId="0" fontId="241" fillId="7" borderId="41" xfId="0" applyFont="1" applyFill="1" applyBorder="1" applyAlignment="1">
      <alignment horizontal="center" vertical="center"/>
    </xf>
    <xf numFmtId="0" fontId="238" fillId="7" borderId="41" xfId="6" applyNumberFormat="1" applyFont="1" applyFill="1" applyBorder="1" applyAlignment="1">
      <alignment horizontal="center" shrinkToFit="1"/>
    </xf>
    <xf numFmtId="0" fontId="255" fillId="16" borderId="0" xfId="6" applyNumberFormat="1" applyFont="1" applyFill="1" applyAlignment="1" applyProtection="1">
      <alignment horizontal="center" vertical="center"/>
      <protection locked="0"/>
    </xf>
    <xf numFmtId="14" fontId="256" fillId="7" borderId="0" xfId="6" applyNumberFormat="1" applyFont="1" applyFill="1" applyAlignment="1">
      <alignment horizontal="right" vertical="center" wrapText="1" shrinkToFit="1"/>
    </xf>
    <xf numFmtId="14" fontId="256" fillId="7" borderId="0" xfId="6" applyNumberFormat="1" applyFont="1" applyFill="1" applyAlignment="1">
      <alignment horizontal="right" vertical="center" shrinkToFit="1"/>
    </xf>
    <xf numFmtId="0" fontId="255" fillId="16" borderId="0" xfId="6" applyNumberFormat="1" applyFont="1" applyFill="1" applyAlignment="1" applyProtection="1">
      <alignment horizontal="center"/>
      <protection locked="0"/>
    </xf>
    <xf numFmtId="0" fontId="257" fillId="7" borderId="0" xfId="6" applyNumberFormat="1" applyFont="1" applyFill="1" applyAlignment="1">
      <alignment horizontal="center" shrinkToFit="1"/>
    </xf>
    <xf numFmtId="0" fontId="257" fillId="7" borderId="54" xfId="6" applyNumberFormat="1" applyFont="1" applyFill="1" applyBorder="1" applyAlignment="1">
      <alignment horizontal="center" shrinkToFit="1"/>
    </xf>
    <xf numFmtId="0" fontId="257" fillId="7" borderId="0" xfId="6" applyNumberFormat="1" applyFont="1" applyFill="1" applyAlignment="1">
      <alignment horizontal="left" shrinkToFit="1"/>
    </xf>
    <xf numFmtId="49" fontId="303" fillId="7" borderId="0" xfId="0" applyNumberFormat="1" applyFont="1" applyFill="1" applyAlignment="1">
      <alignment horizontal="center" vertical="center" wrapText="1"/>
    </xf>
    <xf numFmtId="168" fontId="57" fillId="15" borderId="0" xfId="10" applyFont="1" applyFill="1" applyAlignment="1">
      <alignment horizontal="center" vertical="center" wrapText="1"/>
    </xf>
    <xf numFmtId="168" fontId="298" fillId="15" borderId="0" xfId="10" applyFont="1" applyFill="1" applyAlignment="1">
      <alignment horizontal="center" vertical="center" wrapText="1"/>
    </xf>
    <xf numFmtId="168" fontId="256" fillId="7" borderId="0" xfId="6" applyFont="1" applyFill="1" applyAlignment="1">
      <alignment horizontal="left" shrinkToFit="1"/>
    </xf>
    <xf numFmtId="0" fontId="49" fillId="0" borderId="0" xfId="0" applyFont="1" applyAlignment="1">
      <alignment horizontal="left" wrapText="1"/>
    </xf>
    <xf numFmtId="0" fontId="52" fillId="0" borderId="0" xfId="0" applyFont="1" applyAlignment="1">
      <alignment horizontal="left" wrapText="1"/>
    </xf>
    <xf numFmtId="0" fontId="52" fillId="6" borderId="6" xfId="0" applyFont="1" applyFill="1" applyBorder="1" applyAlignment="1" applyProtection="1">
      <alignment horizontal="left" wrapText="1"/>
      <protection locked="0"/>
    </xf>
    <xf numFmtId="0" fontId="52" fillId="6" borderId="6" xfId="0" applyFont="1" applyFill="1" applyBorder="1" applyAlignment="1" applyProtection="1">
      <alignment horizontal="center" wrapText="1"/>
      <protection locked="0"/>
    </xf>
    <xf numFmtId="0" fontId="52" fillId="0" borderId="0" xfId="0" applyFont="1" applyAlignment="1">
      <alignment horizontal="left"/>
    </xf>
    <xf numFmtId="0" fontId="3" fillId="0" borderId="0" xfId="0" applyFont="1" applyAlignment="1">
      <alignment horizontal="center"/>
    </xf>
    <xf numFmtId="0" fontId="52" fillId="0" borderId="0" xfId="0" applyFont="1" applyAlignment="1">
      <alignment horizontal="center" wrapText="1"/>
    </xf>
    <xf numFmtId="0" fontId="52" fillId="0" borderId="0" xfId="0" applyFont="1" applyAlignment="1">
      <alignment wrapText="1"/>
    </xf>
    <xf numFmtId="0" fontId="52" fillId="0" borderId="0" xfId="0" applyFont="1"/>
    <xf numFmtId="0" fontId="52" fillId="0" borderId="0" xfId="0" applyFont="1" applyAlignment="1">
      <alignment horizontal="left" vertical="center" wrapText="1"/>
    </xf>
    <xf numFmtId="166" fontId="3" fillId="6" borderId="6" xfId="0" applyNumberFormat="1" applyFont="1" applyFill="1" applyBorder="1" applyAlignment="1" applyProtection="1">
      <alignment horizontal="left"/>
      <protection locked="0"/>
    </xf>
    <xf numFmtId="0" fontId="52" fillId="0" borderId="4" xfId="0" applyFont="1" applyBorder="1" applyAlignment="1">
      <alignment horizontal="left" wrapText="1"/>
    </xf>
    <xf numFmtId="0" fontId="51" fillId="0" borderId="0" xfId="0" applyFont="1" applyAlignment="1">
      <alignment horizontal="center"/>
    </xf>
    <xf numFmtId="0" fontId="3" fillId="0" borderId="16" xfId="0" applyFont="1" applyBorder="1"/>
    <xf numFmtId="165" fontId="0" fillId="16" borderId="94" xfId="0" applyNumberFormat="1" applyFill="1" applyBorder="1" applyAlignment="1">
      <alignment horizontal="center"/>
    </xf>
    <xf numFmtId="165" fontId="0" fillId="16" borderId="96" xfId="0" applyNumberFormat="1" applyFill="1" applyBorder="1" applyAlignment="1">
      <alignment horizontal="center"/>
    </xf>
    <xf numFmtId="165" fontId="0" fillId="16" borderId="98" xfId="0" applyNumberFormat="1" applyFill="1" applyBorder="1" applyAlignment="1">
      <alignment horizontal="center"/>
    </xf>
  </cellXfs>
  <cellStyles count="21">
    <cellStyle name="Comma 2" xfId="1" xr:uid="{00000000-0005-0000-0000-000000000000}"/>
    <cellStyle name="Currency" xfId="2" builtinId="4"/>
    <cellStyle name="Currency 2" xfId="3" xr:uid="{00000000-0005-0000-0000-000002000000}"/>
    <cellStyle name="Hyperlink" xfId="4" builtinId="8"/>
    <cellStyle name="Hyperlink 2" xfId="5" xr:uid="{00000000-0005-0000-0000-000004000000}"/>
    <cellStyle name="Hyperlink 3" xfId="20" xr:uid="{5C2828DD-C78F-489F-9497-E7231379EC2A}"/>
    <cellStyle name="Normal" xfId="0" builtinId="0"/>
    <cellStyle name="Normal 2" xfId="6" xr:uid="{00000000-0005-0000-0000-000006000000}"/>
    <cellStyle name="Normal 2 2" xfId="7" xr:uid="{00000000-0005-0000-0000-000007000000}"/>
    <cellStyle name="Normal 2 2 2" xfId="17" xr:uid="{61C7E1F7-305C-4972-B0F4-B20569AF5464}"/>
    <cellStyle name="Normal 2 2 2 2" xfId="18" xr:uid="{6A076AA9-1C46-4662-B266-58F36B34CECB}"/>
    <cellStyle name="Normal 3" xfId="8" xr:uid="{00000000-0005-0000-0000-000008000000}"/>
    <cellStyle name="Normal 3 2" xfId="9" xr:uid="{00000000-0005-0000-0000-000009000000}"/>
    <cellStyle name="Normal 4" xfId="15" xr:uid="{31BD2B64-CF6C-44AE-897D-E87E0EEE0A29}"/>
    <cellStyle name="Normal 4 2" xfId="16" xr:uid="{6B415890-0F90-473B-848C-17376686C4A9}"/>
    <cellStyle name="Normal 5" xfId="19" xr:uid="{450BA831-7156-4241-B06D-C5FC53D85D7A}"/>
    <cellStyle name="Normal_Development Budget" xfId="10" xr:uid="{00000000-0005-0000-0000-00000A000000}"/>
    <cellStyle name="Normal_HUD Template Final11" xfId="11" xr:uid="{00000000-0005-0000-0000-00000B000000}"/>
    <cellStyle name="Normal_MAS_K_TEMPDistrib_BW_11-8'5" xfId="12" xr:uid="{00000000-0005-0000-0000-00000C000000}"/>
    <cellStyle name="Percent" xfId="13" builtinId="5"/>
    <cellStyle name="Percent 2" xfId="14" xr:uid="{00000000-0005-0000-0000-00000E000000}"/>
  </cellStyles>
  <dxfs count="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theme="0"/>
      </font>
    </dxf>
    <dxf>
      <font>
        <color theme="0"/>
      </font>
    </dxf>
    <dxf>
      <font>
        <color theme="0"/>
      </font>
    </dxf>
    <dxf>
      <font>
        <color theme="0"/>
      </font>
    </dxf>
  </dxfs>
  <tableStyles count="0" defaultTableStyle="TableStyleMedium9" defaultPivotStyle="PivotStyleLight16"/>
  <colors>
    <mruColors>
      <color rgb="FFFFFFCC"/>
      <color rgb="FFFDE9D9"/>
      <color rgb="FFFFCCFF"/>
      <color rgb="FFFFFFFF"/>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http://www.kyhousing.org/News-Events/PublishingImages/logo_color_tag_web.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1761314</xdr:colOff>
      <xdr:row>1</xdr:row>
      <xdr:rowOff>30659</xdr:rowOff>
    </xdr:from>
    <xdr:to>
      <xdr:col>2</xdr:col>
      <xdr:colOff>971766</xdr:colOff>
      <xdr:row>2</xdr:row>
      <xdr:rowOff>240018</xdr:rowOff>
    </xdr:to>
    <xdr:pic>
      <xdr:nvPicPr>
        <xdr:cNvPr id="2" name="Picture 1" descr="http://www.kyhousing.org/News-Events/PublishingImages/logo_color_tag_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r:link="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02425" y="233506"/>
          <a:ext cx="1229399" cy="40649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10</xdr:col>
          <xdr:colOff>495300</xdr:colOff>
          <xdr:row>10</xdr:row>
          <xdr:rowOff>9525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0</xdr:rowOff>
        </xdr:from>
        <xdr:to>
          <xdr:col>12</xdr:col>
          <xdr:colOff>28575</xdr:colOff>
          <xdr:row>10</xdr:row>
          <xdr:rowOff>9525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180975</xdr:rowOff>
        </xdr:from>
        <xdr:to>
          <xdr:col>11</xdr:col>
          <xdr:colOff>9525</xdr:colOff>
          <xdr:row>20</xdr:row>
          <xdr:rowOff>276225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A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180975</xdr:rowOff>
        </xdr:from>
        <xdr:to>
          <xdr:col>12</xdr:col>
          <xdr:colOff>38100</xdr:colOff>
          <xdr:row>20</xdr:row>
          <xdr:rowOff>276225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A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381000</xdr:rowOff>
        </xdr:from>
        <xdr:to>
          <xdr:col>10</xdr:col>
          <xdr:colOff>495300</xdr:colOff>
          <xdr:row>27</xdr:row>
          <xdr:rowOff>66675</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A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xdr:row>
          <xdr:rowOff>381000</xdr:rowOff>
        </xdr:from>
        <xdr:to>
          <xdr:col>12</xdr:col>
          <xdr:colOff>9525</xdr:colOff>
          <xdr:row>27</xdr:row>
          <xdr:rowOff>66675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A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10</xdr:col>
          <xdr:colOff>495300</xdr:colOff>
          <xdr:row>15</xdr:row>
          <xdr:rowOff>9525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A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0</xdr:rowOff>
        </xdr:from>
        <xdr:to>
          <xdr:col>12</xdr:col>
          <xdr:colOff>38100</xdr:colOff>
          <xdr:row>15</xdr:row>
          <xdr:rowOff>9525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A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190500</xdr:rowOff>
        </xdr:from>
        <xdr:to>
          <xdr:col>11</xdr:col>
          <xdr:colOff>28575</xdr:colOff>
          <xdr:row>24</xdr:row>
          <xdr:rowOff>47625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A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190500</xdr:rowOff>
        </xdr:from>
        <xdr:to>
          <xdr:col>12</xdr:col>
          <xdr:colOff>76200</xdr:colOff>
          <xdr:row>24</xdr:row>
          <xdr:rowOff>47625</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A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1381125</xdr:colOff>
      <xdr:row>4</xdr:row>
      <xdr:rowOff>47625</xdr:rowOff>
    </xdr:from>
    <xdr:to>
      <xdr:col>10</xdr:col>
      <xdr:colOff>1468755</xdr:colOff>
      <xdr:row>5</xdr:row>
      <xdr:rowOff>23495</xdr:rowOff>
    </xdr:to>
    <xdr:sp macro="" textlink="">
      <xdr:nvSpPr>
        <xdr:cNvPr id="47139" name="Text Box 38">
          <a:extLst>
            <a:ext uri="{FF2B5EF4-FFF2-40B4-BE49-F238E27FC236}">
              <a16:creationId xmlns:a16="http://schemas.microsoft.com/office/drawing/2014/main" id="{00000000-0008-0000-1500-000023B80000}"/>
            </a:ext>
          </a:extLst>
        </xdr:cNvPr>
        <xdr:cNvSpPr txBox="1">
          <a:spLocks noChangeArrowheads="1"/>
        </xdr:cNvSpPr>
      </xdr:nvSpPr>
      <xdr:spPr bwMode="auto">
        <a:xfrm>
          <a:off x="8048625" y="48577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1381125</xdr:colOff>
      <xdr:row>27</xdr:row>
      <xdr:rowOff>47625</xdr:rowOff>
    </xdr:from>
    <xdr:to>
      <xdr:col>1</xdr:col>
      <xdr:colOff>1476375</xdr:colOff>
      <xdr:row>27</xdr:row>
      <xdr:rowOff>171450</xdr:rowOff>
    </xdr:to>
    <xdr:sp macro="" textlink="">
      <xdr:nvSpPr>
        <xdr:cNvPr id="53580" name="Text Box 38">
          <a:extLst>
            <a:ext uri="{FF2B5EF4-FFF2-40B4-BE49-F238E27FC236}">
              <a16:creationId xmlns:a16="http://schemas.microsoft.com/office/drawing/2014/main" id="{00000000-0008-0000-1600-00004C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1381125</xdr:colOff>
      <xdr:row>27</xdr:row>
      <xdr:rowOff>47625</xdr:rowOff>
    </xdr:from>
    <xdr:to>
      <xdr:col>1</xdr:col>
      <xdr:colOff>1476375</xdr:colOff>
      <xdr:row>27</xdr:row>
      <xdr:rowOff>171450</xdr:rowOff>
    </xdr:to>
    <xdr:sp macro="" textlink="">
      <xdr:nvSpPr>
        <xdr:cNvPr id="53581" name="Text Box 39">
          <a:extLst>
            <a:ext uri="{FF2B5EF4-FFF2-40B4-BE49-F238E27FC236}">
              <a16:creationId xmlns:a16="http://schemas.microsoft.com/office/drawing/2014/main" id="{00000000-0008-0000-1600-00004D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828675</xdr:colOff>
          <xdr:row>6</xdr:row>
          <xdr:rowOff>152400</xdr:rowOff>
        </xdr:from>
        <xdr:to>
          <xdr:col>7</xdr:col>
          <xdr:colOff>676275</xdr:colOff>
          <xdr:row>7</xdr:row>
          <xdr:rowOff>9525</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600-000001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6</xdr:row>
          <xdr:rowOff>142875</xdr:rowOff>
        </xdr:from>
        <xdr:to>
          <xdr:col>8</xdr:col>
          <xdr:colOff>352425</xdr:colOff>
          <xdr:row>7</xdr:row>
          <xdr:rowOff>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600-000002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12</xdr:row>
          <xdr:rowOff>9525</xdr:rowOff>
        </xdr:from>
        <xdr:to>
          <xdr:col>7</xdr:col>
          <xdr:colOff>600075</xdr:colOff>
          <xdr:row>13</xdr:row>
          <xdr:rowOff>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600-000003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581025</xdr:colOff>
          <xdr:row>12</xdr:row>
          <xdr:rowOff>9525</xdr:rowOff>
        </xdr:from>
        <xdr:to>
          <xdr:col>8</xdr:col>
          <xdr:colOff>390525</xdr:colOff>
          <xdr:row>13</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600-000004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17</xdr:row>
          <xdr:rowOff>228600</xdr:rowOff>
        </xdr:from>
        <xdr:to>
          <xdr:col>7</xdr:col>
          <xdr:colOff>542925</xdr:colOff>
          <xdr:row>18</xdr:row>
          <xdr:rowOff>9525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600-000005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17</xdr:row>
          <xdr:rowOff>219075</xdr:rowOff>
        </xdr:from>
        <xdr:to>
          <xdr:col>8</xdr:col>
          <xdr:colOff>238125</xdr:colOff>
          <xdr:row>18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600-000006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hudexchange.info/incomecalculator/"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user.gov/portal/datasets/il/il26/State-Incomelimits-Report-FY26.pdf" TargetMode="External"/><Relationship Id="rId1" Type="http://schemas.openxmlformats.org/officeDocument/2006/relationships/hyperlink" Target="https://www.huduser.gov/portal/datasets/home-datasets/files/HOME_IncomeLmts_Natl_2026.xls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udexchange.info/incomecalculato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ctrlProp" Target="../ctrlProps/ctrlProp11.xml"/><Relationship Id="rId7" Type="http://schemas.openxmlformats.org/officeDocument/2006/relationships/ctrlProp" Target="../ctrlProps/ctrlProp15.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ligibility.sc.egov.usda.gov/eligibility/welcomeAction.do?pageAction=sfp" TargetMode="External"/><Relationship Id="rId2" Type="http://schemas.openxmlformats.org/officeDocument/2006/relationships/hyperlink" Target="https://kygs.maps.arcgis.com/apps/View/index.html?appid=eac52b77783d4f2a92403740aaf8de76" TargetMode="External"/><Relationship Id="rId1" Type="http://schemas.openxmlformats.org/officeDocument/2006/relationships/hyperlink" Target="https://kyhmis.zendesk.com/hc/en-u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ligibility.sc.egov.usda.gov/eligibility/welcomeAction.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B3:E15"/>
  <sheetViews>
    <sheetView tabSelected="1" zoomScale="108" zoomScaleNormal="108" workbookViewId="0">
      <selection activeCell="B2" sqref="B2"/>
    </sheetView>
  </sheetViews>
  <sheetFormatPr defaultColWidth="8.5703125" defaultRowHeight="15.75"/>
  <cols>
    <col min="1" max="1" width="2.140625" style="556" customWidth="1"/>
    <col min="2" max="2" width="30.42578125" style="556" customWidth="1"/>
    <col min="3" max="3" width="17.140625" style="558" customWidth="1"/>
    <col min="4" max="4" width="3" style="556" bestFit="1" customWidth="1"/>
    <col min="5" max="5" width="17.85546875" style="556" customWidth="1"/>
    <col min="6" max="6" width="8.5703125" style="556" customWidth="1"/>
    <col min="7" max="16384" width="8.5703125" style="556"/>
  </cols>
  <sheetData>
    <row r="3" spans="2:5" ht="55.5" customHeight="1">
      <c r="B3" s="1814" t="s">
        <v>797</v>
      </c>
      <c r="C3" s="1815"/>
      <c r="D3" s="1815"/>
      <c r="E3" s="1815"/>
    </row>
    <row r="4" spans="2:5" ht="21">
      <c r="B4" s="1815" t="s">
        <v>802</v>
      </c>
      <c r="C4" s="1815"/>
      <c r="D4" s="1815"/>
      <c r="E4" s="1815"/>
    </row>
    <row r="5" spans="2:5" ht="49.5" customHeight="1">
      <c r="B5" s="1816" t="s">
        <v>798</v>
      </c>
      <c r="C5" s="1817"/>
      <c r="D5" s="1817"/>
      <c r="E5" s="1817"/>
    </row>
    <row r="6" spans="2:5" ht="23.45" customHeight="1">
      <c r="B6" s="1819"/>
      <c r="C6" s="1820"/>
      <c r="D6" s="1820"/>
      <c r="E6" s="1820"/>
    </row>
    <row r="7" spans="2:5" ht="22.5" customHeight="1">
      <c r="B7" s="1813">
        <f>developer</f>
        <v>0</v>
      </c>
      <c r="C7" s="1813"/>
      <c r="D7" s="1813"/>
      <c r="E7" s="1813"/>
    </row>
    <row r="8" spans="2:5" ht="22.5" customHeight="1">
      <c r="B8" s="1326" t="s">
        <v>649</v>
      </c>
      <c r="C8" s="1818">
        <f>ProjNum</f>
        <v>0</v>
      </c>
      <c r="D8" s="1818"/>
      <c r="E8" s="1818"/>
    </row>
    <row r="9" spans="2:5">
      <c r="B9" s="557" t="s">
        <v>342</v>
      </c>
      <c r="C9" s="1811">
        <f>buyer</f>
        <v>0</v>
      </c>
      <c r="D9" s="1811"/>
      <c r="E9" s="1811"/>
    </row>
    <row r="10" spans="2:5">
      <c r="B10" s="557" t="s">
        <v>32</v>
      </c>
      <c r="C10" s="1811">
        <f>proj</f>
        <v>0</v>
      </c>
      <c r="D10" s="1811"/>
      <c r="E10" s="1811"/>
    </row>
    <row r="11" spans="2:5">
      <c r="C11" s="1553">
        <f>city</f>
        <v>0</v>
      </c>
      <c r="D11" s="556" t="s">
        <v>4</v>
      </c>
      <c r="E11" s="558">
        <f>zip</f>
        <v>0</v>
      </c>
    </row>
    <row r="13" spans="2:5" ht="21.6" customHeight="1">
      <c r="B13" s="1812" t="s">
        <v>648</v>
      </c>
      <c r="C13" s="1812"/>
      <c r="D13" s="1672"/>
      <c r="E13" s="1672"/>
    </row>
    <row r="14" spans="2:5">
      <c r="B14" s="1669" t="s">
        <v>799</v>
      </c>
      <c r="C14" s="1670">
        <f>'3)Sources &amp; Uses'!E63</f>
        <v>0</v>
      </c>
      <c r="D14" s="1668"/>
      <c r="E14" s="1668"/>
    </row>
    <row r="15" spans="2:5" ht="29.25">
      <c r="B15" s="1671" t="s">
        <v>800</v>
      </c>
      <c r="C15" s="1670">
        <f>'3)Sources &amp; Uses'!E59</f>
        <v>0</v>
      </c>
      <c r="D15" s="1668"/>
      <c r="E15" s="1668"/>
    </row>
  </sheetData>
  <sheetProtection algorithmName="SHA-512" hashValue="mfSGb8G5XubXQ2cxo3tDhUqSvH0x71LfOSlW41cfDrduS2GFwVWq2ZbI0KJSWQTPRPDKS1WwcnZP/eOEB4nwLg==" saltValue="i4jZ734keBDPodq8xdWYIw==" spinCount="100000" sheet="1" objects="1" scenarios="1"/>
  <mergeCells count="9">
    <mergeCell ref="C9:E9"/>
    <mergeCell ref="C10:E10"/>
    <mergeCell ref="B13:C13"/>
    <mergeCell ref="B7:E7"/>
    <mergeCell ref="B3:E3"/>
    <mergeCell ref="B4:E4"/>
    <mergeCell ref="B5:E5"/>
    <mergeCell ref="C8:E8"/>
    <mergeCell ref="B6:E6"/>
  </mergeCells>
  <printOptions horizontalCentered="1"/>
  <pageMargins left="0.7" right="0.7" top="0.75" bottom="0.75" header="0.3" footer="0.3"/>
  <pageSetup scale="145" orientation="portrait" r:id="rId1"/>
  <headerFooter>
    <oddFooter>&amp;L&amp;"Calibri,Regular"&amp;9&amp;F
&amp;A&amp;R&amp;"Calibri,Regular"&amp;9&amp;D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CC"/>
    <pageSetUpPr fitToPage="1"/>
  </sheetPr>
  <dimension ref="A1:CE51"/>
  <sheetViews>
    <sheetView showGridLines="0" zoomScale="99" zoomScaleNormal="99" workbookViewId="0">
      <selection activeCell="B18" sqref="B18:D18"/>
    </sheetView>
  </sheetViews>
  <sheetFormatPr defaultColWidth="9.140625" defaultRowHeight="12.75"/>
  <cols>
    <col min="1" max="1" width="6.42578125" style="23" customWidth="1"/>
    <col min="2" max="2" width="9.140625" style="23"/>
    <col min="3" max="3" width="9.42578125" style="23" customWidth="1"/>
    <col min="4" max="5" width="9.140625" style="23"/>
    <col min="6" max="6" width="10.5703125" style="23" customWidth="1"/>
    <col min="7" max="7" width="9.140625" style="23"/>
    <col min="8" max="8" width="10.42578125" style="23" customWidth="1"/>
    <col min="9" max="9" width="10.140625" style="23" bestFit="1" customWidth="1"/>
    <col min="10" max="10" width="10.85546875" style="23" customWidth="1"/>
    <col min="11" max="11" width="14.42578125" style="23" customWidth="1"/>
    <col min="12" max="12" width="3.140625" style="23" customWidth="1"/>
    <col min="13" max="25" width="9.140625" style="460"/>
    <col min="26" max="16384" width="9.140625" style="23"/>
  </cols>
  <sheetData>
    <row r="1" spans="1:83" ht="15.75">
      <c r="B1" s="2253" t="str">
        <f>'a)Compliance &amp; Underwriting'!B1:H1</f>
        <v>RHTF Single Family Homebuyer Development</v>
      </c>
      <c r="C1" s="2253"/>
      <c r="D1" s="2253"/>
      <c r="E1" s="2253"/>
      <c r="F1" s="2253"/>
      <c r="G1" s="2253"/>
      <c r="H1" s="2253"/>
      <c r="I1" s="2253"/>
      <c r="J1" s="2253"/>
      <c r="K1" s="2253"/>
    </row>
    <row r="2" spans="1:83" ht="18.75">
      <c r="B2" s="2256" t="s">
        <v>358</v>
      </c>
      <c r="C2" s="2256"/>
      <c r="D2" s="2256"/>
      <c r="E2" s="2256"/>
      <c r="F2" s="2256"/>
      <c r="G2" s="2256"/>
      <c r="H2" s="2256"/>
      <c r="I2" s="2256"/>
      <c r="J2" s="2256"/>
      <c r="K2" s="2256"/>
    </row>
    <row r="3" spans="1:83" s="796" customFormat="1" ht="22.5" customHeight="1">
      <c r="B3" s="2266" t="s">
        <v>542</v>
      </c>
      <c r="C3" s="2266"/>
      <c r="D3" s="2266"/>
      <c r="E3" s="2266"/>
      <c r="F3" s="2266"/>
      <c r="G3" s="2266"/>
      <c r="H3" s="2266"/>
      <c r="I3" s="2261" t="s">
        <v>333</v>
      </c>
      <c r="J3" s="2262"/>
      <c r="K3" s="2262"/>
      <c r="M3" s="797"/>
      <c r="N3" s="798"/>
      <c r="O3" s="798"/>
      <c r="P3" s="798"/>
      <c r="Q3" s="798"/>
      <c r="R3" s="798"/>
      <c r="S3" s="798"/>
      <c r="T3" s="578"/>
      <c r="U3" s="578"/>
      <c r="V3" s="578"/>
      <c r="W3" s="578"/>
      <c r="X3" s="578"/>
      <c r="Y3" s="578"/>
    </row>
    <row r="4" spans="1:83" s="567" customFormat="1">
      <c r="A4" s="563"/>
      <c r="B4" s="2121" t="s">
        <v>618</v>
      </c>
      <c r="C4" s="2121"/>
      <c r="D4" s="2260">
        <f>developer</f>
        <v>0</v>
      </c>
      <c r="E4" s="2260"/>
      <c r="F4" s="2260"/>
      <c r="G4" s="2260"/>
      <c r="H4" s="565"/>
      <c r="I4" s="531" t="s">
        <v>277</v>
      </c>
      <c r="J4" s="269">
        <f>ProjNum</f>
        <v>0</v>
      </c>
      <c r="K4" s="564"/>
      <c r="L4" s="563"/>
      <c r="M4" s="282"/>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59" t="s">
        <v>32</v>
      </c>
      <c r="C5" s="564"/>
      <c r="D5" s="2260">
        <f>proj</f>
        <v>0</v>
      </c>
      <c r="E5" s="2260"/>
      <c r="F5" s="2260"/>
      <c r="G5" s="2260"/>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59"/>
      <c r="C6" s="564"/>
      <c r="D6" s="799">
        <f>city</f>
        <v>0</v>
      </c>
      <c r="E6" s="800"/>
      <c r="F6" s="569">
        <f>zip</f>
        <v>0</v>
      </c>
      <c r="G6" s="79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121" t="s">
        <v>275</v>
      </c>
      <c r="C7" s="2121"/>
      <c r="D7" s="2121"/>
      <c r="E7" s="268">
        <f>buyer</f>
        <v>0</v>
      </c>
      <c r="F7" s="268"/>
      <c r="G7" s="2252" t="s">
        <v>324</v>
      </c>
      <c r="H7" s="2252"/>
      <c r="I7" s="268">
        <f>HHsize</f>
        <v>0</v>
      </c>
      <c r="J7" s="268"/>
      <c r="K7" s="268"/>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71" customFormat="1" ht="3.75" customHeight="1">
      <c r="C8" s="251"/>
      <c r="D8" s="252"/>
      <c r="E8" s="572"/>
      <c r="F8" s="573"/>
      <c r="G8" s="574"/>
      <c r="H8" s="574"/>
      <c r="I8" s="574"/>
    </row>
    <row r="9" spans="1:83" s="614" customFormat="1" ht="11.25">
      <c r="C9" s="253" t="s">
        <v>446</v>
      </c>
      <c r="D9" s="2264"/>
      <c r="E9" s="2265"/>
      <c r="F9" s="2265"/>
      <c r="G9" s="615" t="s">
        <v>279</v>
      </c>
      <c r="H9" s="2095"/>
      <c r="I9" s="2095"/>
      <c r="J9" s="2095"/>
      <c r="K9" s="719"/>
      <c r="L9" s="719"/>
    </row>
    <row r="10" spans="1:83">
      <c r="B10" s="2257"/>
      <c r="C10" s="2257"/>
      <c r="D10" s="2257"/>
      <c r="E10" s="2257"/>
      <c r="F10" s="2257"/>
      <c r="G10" s="2257"/>
      <c r="H10" s="2257"/>
      <c r="I10" s="2257"/>
      <c r="J10" s="2257"/>
      <c r="K10" s="2257"/>
    </row>
    <row r="11" spans="1:83" ht="15.75">
      <c r="B11" s="2258" t="s">
        <v>610</v>
      </c>
      <c r="C11" s="2259"/>
      <c r="D11" s="2259"/>
      <c r="E11" s="2259"/>
      <c r="F11" s="2259"/>
      <c r="G11" s="2259"/>
      <c r="H11" s="2259"/>
      <c r="I11" s="2259"/>
      <c r="J11" s="2259"/>
      <c r="K11" s="2259"/>
    </row>
    <row r="12" spans="1:83" ht="44.25" customHeight="1">
      <c r="B12" s="2263" t="s">
        <v>22</v>
      </c>
      <c r="C12" s="2263"/>
      <c r="D12" s="2255"/>
      <c r="E12" s="2254" t="s">
        <v>5</v>
      </c>
      <c r="F12" s="2263"/>
      <c r="G12" s="2255"/>
      <c r="H12" s="2254" t="s">
        <v>6</v>
      </c>
      <c r="I12" s="2255"/>
      <c r="J12" s="24" t="s">
        <v>7</v>
      </c>
      <c r="K12" s="801" t="s">
        <v>738</v>
      </c>
    </row>
    <row r="13" spans="1:83" ht="17.25" customHeight="1">
      <c r="B13" s="2229"/>
      <c r="C13" s="2229"/>
      <c r="D13" s="2230"/>
      <c r="E13" s="2233"/>
      <c r="F13" s="2229"/>
      <c r="G13" s="2230"/>
      <c r="H13" s="2248"/>
      <c r="I13" s="2249"/>
      <c r="J13" s="280"/>
      <c r="K13" s="532"/>
    </row>
    <row r="14" spans="1:83" ht="18" customHeight="1">
      <c r="B14" s="2229"/>
      <c r="C14" s="2229"/>
      <c r="D14" s="2230"/>
      <c r="E14" s="2233"/>
      <c r="F14" s="2229"/>
      <c r="G14" s="2230"/>
      <c r="H14" s="2248"/>
      <c r="I14" s="2249"/>
      <c r="J14" s="280"/>
      <c r="K14" s="532"/>
    </row>
    <row r="15" spans="1:83" ht="16.5" customHeight="1">
      <c r="B15" s="2229" t="s">
        <v>0</v>
      </c>
      <c r="C15" s="2229"/>
      <c r="D15" s="2230"/>
      <c r="E15" s="2233" t="s">
        <v>0</v>
      </c>
      <c r="F15" s="2229"/>
      <c r="G15" s="2230"/>
      <c r="H15" s="2248"/>
      <c r="I15" s="2249"/>
      <c r="J15" s="280"/>
      <c r="K15" s="532" t="s">
        <v>0</v>
      </c>
    </row>
    <row r="16" spans="1:83" ht="16.5" customHeight="1">
      <c r="B16" s="2229" t="s">
        <v>0</v>
      </c>
      <c r="C16" s="2229"/>
      <c r="D16" s="2230"/>
      <c r="E16" s="2233" t="s">
        <v>0</v>
      </c>
      <c r="F16" s="2229"/>
      <c r="G16" s="2230"/>
      <c r="H16" s="2248"/>
      <c r="I16" s="2249"/>
      <c r="J16" s="280"/>
      <c r="K16" s="532" t="s">
        <v>0</v>
      </c>
    </row>
    <row r="17" spans="2:13" ht="17.25" customHeight="1">
      <c r="B17" s="2229"/>
      <c r="C17" s="2229"/>
      <c r="D17" s="2230"/>
      <c r="E17" s="2233"/>
      <c r="F17" s="2229"/>
      <c r="G17" s="2230"/>
      <c r="H17" s="2248" t="s">
        <v>0</v>
      </c>
      <c r="I17" s="2249"/>
      <c r="J17" s="280"/>
      <c r="K17" s="532" t="s">
        <v>0</v>
      </c>
    </row>
    <row r="18" spans="2:13" ht="18" customHeight="1" thickBot="1">
      <c r="B18" s="2236"/>
      <c r="C18" s="2236"/>
      <c r="D18" s="2237"/>
      <c r="E18" s="2235"/>
      <c r="F18" s="2236"/>
      <c r="G18" s="2237"/>
      <c r="H18" s="2248" t="s">
        <v>0</v>
      </c>
      <c r="I18" s="2249"/>
      <c r="J18" s="280"/>
      <c r="K18" s="281" t="s">
        <v>0</v>
      </c>
    </row>
    <row r="19" spans="2:13" ht="18" customHeight="1">
      <c r="B19" s="2250" t="s">
        <v>642</v>
      </c>
      <c r="C19" s="2250"/>
      <c r="D19" s="2250"/>
      <c r="E19" s="2250"/>
      <c r="F19" s="2250"/>
      <c r="G19" s="2250"/>
      <c r="H19" s="2251">
        <f>SUM(H13:H18)</f>
        <v>0</v>
      </c>
      <c r="I19" s="2251"/>
      <c r="J19" s="25"/>
      <c r="K19" s="802"/>
      <c r="M19" s="1170" t="s">
        <v>658</v>
      </c>
    </row>
    <row r="20" spans="2:13" ht="19.5" customHeight="1">
      <c r="B20" s="2225" t="s">
        <v>33</v>
      </c>
      <c r="C20" s="2225"/>
      <c r="D20" s="2225"/>
      <c r="E20" s="2225"/>
      <c r="F20" s="2225"/>
      <c r="G20" s="2225"/>
      <c r="H20" s="2225"/>
      <c r="I20" s="2225"/>
      <c r="J20" s="26"/>
      <c r="K20" s="803">
        <f>SUM(K13:K18)</f>
        <v>0</v>
      </c>
    </row>
    <row r="21" spans="2:13" ht="27.75" customHeight="1">
      <c r="B21" s="2238" t="s">
        <v>1011</v>
      </c>
      <c r="C21" s="2238"/>
      <c r="D21" s="2238"/>
      <c r="E21" s="2238"/>
      <c r="F21" s="2238"/>
      <c r="G21" s="2238"/>
      <c r="H21" s="2238"/>
      <c r="I21" s="2238"/>
      <c r="J21" s="804"/>
      <c r="K21" s="90">
        <f>IF(H19&lt;5001,0,IF(H19&gt;5000,(H19*0.004)))</f>
        <v>0</v>
      </c>
    </row>
    <row r="22" spans="2:13" ht="14.25" customHeight="1">
      <c r="B22" s="2234" t="str">
        <f>IF(H19&gt;50000,"Household Assets Exceed KHC's Limit!","")</f>
        <v/>
      </c>
      <c r="C22" s="2234"/>
      <c r="D22" s="2234"/>
      <c r="E22" s="2234"/>
      <c r="F22" s="2234"/>
      <c r="G22" s="2234"/>
      <c r="H22" s="2234"/>
      <c r="I22" s="2234"/>
      <c r="J22" s="2234"/>
      <c r="K22" s="2234"/>
    </row>
    <row r="23" spans="2:13" ht="25.5" customHeight="1">
      <c r="B23" s="27" t="s">
        <v>71</v>
      </c>
    </row>
    <row r="24" spans="2:13" ht="43.5" customHeight="1">
      <c r="B24" s="2232" t="s">
        <v>22</v>
      </c>
      <c r="C24" s="2239"/>
      <c r="D24" s="2231" t="s">
        <v>8</v>
      </c>
      <c r="E24" s="2239"/>
      <c r="F24" s="2231" t="s">
        <v>23</v>
      </c>
      <c r="G24" s="2239"/>
      <c r="H24" s="2231" t="s">
        <v>24</v>
      </c>
      <c r="I24" s="2239"/>
      <c r="J24" s="2231" t="s">
        <v>9</v>
      </c>
      <c r="K24" s="2232"/>
    </row>
    <row r="25" spans="2:13" ht="15.75" customHeight="1">
      <c r="B25" s="2229"/>
      <c r="C25" s="2230"/>
      <c r="D25" s="2216"/>
      <c r="E25" s="2217"/>
      <c r="F25" s="2216"/>
      <c r="G25" s="2217"/>
      <c r="H25" s="2216"/>
      <c r="I25" s="2217"/>
      <c r="J25" s="2216"/>
      <c r="K25" s="2218"/>
    </row>
    <row r="26" spans="2:13" ht="15.75" customHeight="1">
      <c r="B26" s="2229"/>
      <c r="C26" s="2230"/>
      <c r="D26" s="2216"/>
      <c r="E26" s="2217"/>
      <c r="F26" s="2216"/>
      <c r="G26" s="2217"/>
      <c r="H26" s="2216"/>
      <c r="I26" s="2217"/>
      <c r="J26" s="2216"/>
      <c r="K26" s="2218"/>
    </row>
    <row r="27" spans="2:13" ht="15.75" customHeight="1">
      <c r="B27" s="2229"/>
      <c r="C27" s="2230"/>
      <c r="D27" s="2216"/>
      <c r="E27" s="2217"/>
      <c r="F27" s="2216"/>
      <c r="G27" s="2217"/>
      <c r="H27" s="2216"/>
      <c r="I27" s="2217"/>
      <c r="J27" s="2216"/>
      <c r="K27" s="2218"/>
    </row>
    <row r="28" spans="2:13" ht="15.75" customHeight="1">
      <c r="B28" s="2229"/>
      <c r="C28" s="2230"/>
      <c r="D28" s="2216"/>
      <c r="E28" s="2217"/>
      <c r="F28" s="2216"/>
      <c r="G28" s="2217"/>
      <c r="H28" s="2216"/>
      <c r="I28" s="2217"/>
      <c r="J28" s="2216"/>
      <c r="K28" s="2218"/>
    </row>
    <row r="29" spans="2:13" ht="15.75" customHeight="1">
      <c r="B29" s="2229"/>
      <c r="C29" s="2230"/>
      <c r="D29" s="2216"/>
      <c r="E29" s="2217"/>
      <c r="F29" s="2216"/>
      <c r="G29" s="2217"/>
      <c r="H29" s="2216"/>
      <c r="I29" s="2217"/>
      <c r="J29" s="2216"/>
      <c r="K29" s="2218"/>
    </row>
    <row r="30" spans="2:13" ht="15.75" customHeight="1">
      <c r="B30" s="2229"/>
      <c r="C30" s="2230"/>
      <c r="D30" s="2216"/>
      <c r="E30" s="2217"/>
      <c r="F30" s="2216"/>
      <c r="G30" s="2217"/>
      <c r="H30" s="2216"/>
      <c r="I30" s="2217"/>
      <c r="J30" s="2216"/>
      <c r="K30" s="2218"/>
    </row>
    <row r="31" spans="2:13" ht="15.75" customHeight="1">
      <c r="B31" s="2229"/>
      <c r="C31" s="2230"/>
      <c r="D31" s="2216"/>
      <c r="E31" s="2217"/>
      <c r="F31" s="2216"/>
      <c r="G31" s="2217"/>
      <c r="H31" s="2216"/>
      <c r="I31" s="2217"/>
      <c r="J31" s="2216"/>
      <c r="K31" s="2218"/>
    </row>
    <row r="32" spans="2:13" ht="15.75" customHeight="1">
      <c r="B32" s="2229"/>
      <c r="C32" s="2230"/>
      <c r="D32" s="2216"/>
      <c r="E32" s="2217"/>
      <c r="F32" s="2216"/>
      <c r="G32" s="2217"/>
      <c r="H32" s="2216"/>
      <c r="I32" s="2217"/>
      <c r="J32" s="2216"/>
      <c r="K32" s="2218"/>
    </row>
    <row r="33" spans="2:25" ht="15.75" customHeight="1">
      <c r="B33" s="2245" t="s">
        <v>10</v>
      </c>
      <c r="C33" s="2246"/>
      <c r="D33" s="2219">
        <f>SUM(D25:D32)</f>
        <v>0</v>
      </c>
      <c r="E33" s="2247"/>
      <c r="F33" s="2219">
        <f>SUM(F25:F32)</f>
        <v>0</v>
      </c>
      <c r="G33" s="2247"/>
      <c r="H33" s="2219">
        <f>SUM(H25:H32)</f>
        <v>0</v>
      </c>
      <c r="I33" s="2247"/>
      <c r="J33" s="2219">
        <f>SUM(J25:J32)</f>
        <v>0</v>
      </c>
      <c r="K33" s="2220"/>
    </row>
    <row r="34" spans="2:25" ht="15.75" customHeight="1">
      <c r="B34" s="2225" t="s">
        <v>11</v>
      </c>
      <c r="C34" s="2225"/>
      <c r="D34" s="2225"/>
      <c r="E34" s="2225"/>
      <c r="F34" s="2225"/>
      <c r="G34" s="2225"/>
      <c r="H34" s="2225"/>
      <c r="I34" s="2226"/>
      <c r="J34" s="2227">
        <f>IF(K20&gt;K21,K20,IF(K21&gt;K20,K21,0))</f>
        <v>0</v>
      </c>
      <c r="K34" s="2228"/>
    </row>
    <row r="35" spans="2:25" ht="15.75" customHeight="1" thickBot="1">
      <c r="B35" s="2221" t="s">
        <v>12</v>
      </c>
      <c r="C35" s="2221"/>
      <c r="D35" s="2221"/>
      <c r="E35" s="2221"/>
      <c r="F35" s="2221"/>
      <c r="G35" s="2221"/>
      <c r="H35" s="2221"/>
      <c r="I35" s="2222"/>
      <c r="J35" s="2223">
        <f>SUM(D33:J33)+J34</f>
        <v>0</v>
      </c>
      <c r="K35" s="2224"/>
    </row>
    <row r="36" spans="2:25" s="805" customFormat="1" ht="15.75" customHeight="1">
      <c r="B36" s="341" t="s">
        <v>902</v>
      </c>
      <c r="C36" s="341"/>
      <c r="D36" s="341"/>
      <c r="E36" s="341"/>
      <c r="F36" s="341"/>
      <c r="G36" s="2213"/>
      <c r="H36" s="2213"/>
      <c r="I36" s="2213"/>
      <c r="J36" s="2212">
        <f>'a)Compliance &amp; Underwriting'!D5</f>
        <v>0</v>
      </c>
      <c r="K36" s="2212"/>
      <c r="M36" s="806"/>
      <c r="N36" s="806"/>
      <c r="O36" s="806"/>
      <c r="P36" s="806"/>
      <c r="Q36" s="806"/>
      <c r="R36" s="806"/>
      <c r="S36" s="806"/>
      <c r="T36" s="806"/>
      <c r="U36" s="806"/>
      <c r="V36" s="806"/>
      <c r="W36" s="806"/>
      <c r="X36" s="806"/>
      <c r="Y36" s="806"/>
    </row>
    <row r="37" spans="2:25" s="805" customFormat="1" ht="15.75" customHeight="1" thickBot="1">
      <c r="B37" s="340" t="s">
        <v>541</v>
      </c>
      <c r="C37" s="340"/>
      <c r="D37" s="340"/>
      <c r="E37" s="340"/>
      <c r="F37" s="340"/>
      <c r="G37" s="2214"/>
      <c r="H37" s="2214"/>
      <c r="I37" s="2214"/>
      <c r="J37" s="2215" t="str">
        <f>IF(J35&lt;=J36,"Yes","NO")</f>
        <v>Yes</v>
      </c>
      <c r="K37" s="2215"/>
      <c r="M37" s="806"/>
      <c r="N37" s="806"/>
      <c r="O37" s="806"/>
      <c r="P37" s="806"/>
      <c r="Q37" s="806"/>
      <c r="R37" s="806"/>
      <c r="S37" s="806"/>
      <c r="T37" s="806"/>
      <c r="U37" s="806"/>
      <c r="V37" s="806"/>
      <c r="W37" s="806"/>
      <c r="X37" s="806"/>
      <c r="Y37" s="806"/>
    </row>
    <row r="38" spans="2:25" ht="54" customHeight="1">
      <c r="B38" s="2240" t="s">
        <v>387</v>
      </c>
      <c r="C38" s="2240"/>
      <c r="D38" s="2240"/>
      <c r="E38" s="2240"/>
      <c r="F38" s="2240"/>
      <c r="G38" s="2240"/>
      <c r="H38" s="2240"/>
      <c r="I38" s="2240"/>
      <c r="J38" s="2240"/>
      <c r="K38" s="2240"/>
    </row>
    <row r="39" spans="2:25" ht="15.75" customHeight="1">
      <c r="B39" s="29" t="s">
        <v>330</v>
      </c>
      <c r="C39" s="28"/>
      <c r="D39" s="28"/>
      <c r="E39" s="28"/>
      <c r="F39" s="2243"/>
      <c r="G39" s="2244"/>
      <c r="H39" s="2244"/>
      <c r="I39" s="2244"/>
      <c r="J39" s="2244"/>
      <c r="K39" s="2244"/>
    </row>
    <row r="40" spans="2:25" ht="15.75" customHeight="1">
      <c r="B40" s="29" t="s">
        <v>331</v>
      </c>
      <c r="C40" s="28"/>
      <c r="D40" s="28"/>
      <c r="E40" s="28"/>
      <c r="F40" s="2241"/>
      <c r="G40" s="2242"/>
      <c r="H40" s="2242"/>
      <c r="I40" s="2242"/>
      <c r="J40" s="2242"/>
      <c r="K40" s="2242"/>
    </row>
    <row r="41" spans="2:25" ht="15.75" customHeight="1">
      <c r="B41" s="29"/>
      <c r="C41" s="28"/>
      <c r="D41" s="28"/>
      <c r="E41" s="28"/>
      <c r="F41" s="30"/>
      <c r="G41" s="30"/>
      <c r="H41" s="30"/>
      <c r="I41" s="30"/>
      <c r="J41" s="30"/>
      <c r="K41" s="30"/>
    </row>
    <row r="50" spans="2:2">
      <c r="B50" s="807" t="s">
        <v>25</v>
      </c>
    </row>
    <row r="51" spans="2:2">
      <c r="B51" s="807" t="s">
        <v>26</v>
      </c>
    </row>
  </sheetData>
  <sheetProtection algorithmName="SHA-512" hashValue="sQWo6h0OgvEPtGFJSy1BnITRXvTcx8VJSl+aAVJiM356K+qODPlti6JMYnQM5LC37kHtI3D51o9jPilBMP/W2Q==" saltValue="eg3vK9zoG4j6gpgFGTKvsw==" spinCount="100000" sheet="1" selectLockedCells="1"/>
  <mergeCells count="100">
    <mergeCell ref="G7:H7"/>
    <mergeCell ref="B1:K1"/>
    <mergeCell ref="H12:I12"/>
    <mergeCell ref="B2:K2"/>
    <mergeCell ref="B10:K10"/>
    <mergeCell ref="B11:K11"/>
    <mergeCell ref="D5:G5"/>
    <mergeCell ref="I3:K3"/>
    <mergeCell ref="B12:D12"/>
    <mergeCell ref="E12:G12"/>
    <mergeCell ref="D9:F9"/>
    <mergeCell ref="D4:G4"/>
    <mergeCell ref="B4:C4"/>
    <mergeCell ref="B7:D7"/>
    <mergeCell ref="B3:H3"/>
    <mergeCell ref="H9:J9"/>
    <mergeCell ref="H13:I13"/>
    <mergeCell ref="B17:D17"/>
    <mergeCell ref="E17:G17"/>
    <mergeCell ref="H17:I17"/>
    <mergeCell ref="B19:G19"/>
    <mergeCell ref="H19:I19"/>
    <mergeCell ref="H18:I18"/>
    <mergeCell ref="B18:D18"/>
    <mergeCell ref="H14:I14"/>
    <mergeCell ref="H15:I15"/>
    <mergeCell ref="H16:I16"/>
    <mergeCell ref="B14:D14"/>
    <mergeCell ref="B15:D15"/>
    <mergeCell ref="B16:D16"/>
    <mergeCell ref="B13:D13"/>
    <mergeCell ref="E13:G13"/>
    <mergeCell ref="H32:I32"/>
    <mergeCell ref="J29:K29"/>
    <mergeCell ref="B32:C32"/>
    <mergeCell ref="D32:E32"/>
    <mergeCell ref="J32:K32"/>
    <mergeCell ref="J30:K30"/>
    <mergeCell ref="F32:G32"/>
    <mergeCell ref="D28:E28"/>
    <mergeCell ref="F28:G28"/>
    <mergeCell ref="H28:I28"/>
    <mergeCell ref="J31:K31"/>
    <mergeCell ref="B29:C29"/>
    <mergeCell ref="B31:C31"/>
    <mergeCell ref="H30:I30"/>
    <mergeCell ref="B38:K38"/>
    <mergeCell ref="F40:K40"/>
    <mergeCell ref="D29:E29"/>
    <mergeCell ref="F29:G29"/>
    <mergeCell ref="H29:I29"/>
    <mergeCell ref="D31:E31"/>
    <mergeCell ref="F31:G31"/>
    <mergeCell ref="D30:E30"/>
    <mergeCell ref="F30:G30"/>
    <mergeCell ref="B30:C30"/>
    <mergeCell ref="F39:K39"/>
    <mergeCell ref="B33:C33"/>
    <mergeCell ref="D33:E33"/>
    <mergeCell ref="F33:G33"/>
    <mergeCell ref="H33:I33"/>
    <mergeCell ref="H31:I31"/>
    <mergeCell ref="E14:G14"/>
    <mergeCell ref="H27:I27"/>
    <mergeCell ref="B24:C24"/>
    <mergeCell ref="D24:E24"/>
    <mergeCell ref="B25:C25"/>
    <mergeCell ref="B27:C27"/>
    <mergeCell ref="D27:E27"/>
    <mergeCell ref="F25:G25"/>
    <mergeCell ref="H25:I25"/>
    <mergeCell ref="F24:G24"/>
    <mergeCell ref="H24:I24"/>
    <mergeCell ref="J24:K24"/>
    <mergeCell ref="E15:G15"/>
    <mergeCell ref="E16:G16"/>
    <mergeCell ref="F26:G26"/>
    <mergeCell ref="H26:I26"/>
    <mergeCell ref="J26:K26"/>
    <mergeCell ref="B22:K22"/>
    <mergeCell ref="B26:C26"/>
    <mergeCell ref="B20:I20"/>
    <mergeCell ref="E18:G18"/>
    <mergeCell ref="B21:I21"/>
    <mergeCell ref="J36:K36"/>
    <mergeCell ref="G36:I36"/>
    <mergeCell ref="G37:I37"/>
    <mergeCell ref="J37:K37"/>
    <mergeCell ref="D25:E25"/>
    <mergeCell ref="F27:G27"/>
    <mergeCell ref="J27:K27"/>
    <mergeCell ref="J25:K25"/>
    <mergeCell ref="D26:E26"/>
    <mergeCell ref="J33:K33"/>
    <mergeCell ref="B35:I35"/>
    <mergeCell ref="J35:K35"/>
    <mergeCell ref="B34:I34"/>
    <mergeCell ref="J34:K34"/>
    <mergeCell ref="J28:K28"/>
    <mergeCell ref="B28:C28"/>
  </mergeCells>
  <phoneticPr fontId="5" type="noConversion"/>
  <dataValidations count="1">
    <dataValidation type="list" allowBlank="1" showInputMessage="1" showErrorMessage="1" sqref="J13:J18" xr:uid="{00000000-0002-0000-0900-000000000000}">
      <formula1>$B$49:$B$51</formula1>
    </dataValidation>
  </dataValidations>
  <hyperlinks>
    <hyperlink ref="I3" r:id="rId1" xr:uid="{00000000-0004-0000-0900-000000000000}"/>
  </hyperlinks>
  <printOptions horizontalCentered="1"/>
  <pageMargins left="0.25" right="0.25" top="0.75" bottom="0.75" header="0.3" footer="0.3"/>
  <pageSetup scale="91" orientation="portrait" r:id="rId2"/>
  <headerFooter>
    <oddFooter>&amp;L&amp;"-,Regular"&amp;9&amp;F
&amp;A&amp;R&amp;"Calibri,Regular"&amp;9Page &amp;P of &amp;N
&amp;D</oddFooter>
  </headerFooter>
  <colBreaks count="1" manualBreakCount="1">
    <brk id="11" max="1048575" man="1"/>
  </colBreaks>
  <ignoredErrors>
    <ignoredError sqref="J37"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CC"/>
    <pageSetUpPr fitToPage="1"/>
  </sheetPr>
  <dimension ref="A1:CE30"/>
  <sheetViews>
    <sheetView showGridLines="0" zoomScale="112" zoomScaleNormal="112" workbookViewId="0">
      <selection activeCell="D8" sqref="D8:E8"/>
    </sheetView>
  </sheetViews>
  <sheetFormatPr defaultColWidth="8.85546875" defaultRowHeight="12.75"/>
  <cols>
    <col min="1" max="1" width="2.5703125" style="23" customWidth="1"/>
    <col min="2" max="3" width="8.85546875" style="23"/>
    <col min="4" max="4" width="10.140625" style="23" customWidth="1"/>
    <col min="5" max="5" width="8.85546875" style="23"/>
    <col min="6" max="8" width="9.5703125" style="23" customWidth="1"/>
    <col min="9" max="9" width="6.5703125" style="23" customWidth="1"/>
    <col min="10" max="10" width="7.42578125" style="23" customWidth="1"/>
    <col min="11" max="11" width="7.5703125" style="23" customWidth="1"/>
    <col min="12" max="12" width="8.140625" style="23" customWidth="1"/>
    <col min="13" max="16" width="8.85546875" style="460"/>
    <col min="17" max="17" width="8.85546875" style="460" customWidth="1"/>
    <col min="18" max="22" width="8.85546875" style="460"/>
    <col min="23" max="16384" width="8.85546875" style="23"/>
  </cols>
  <sheetData>
    <row r="1" spans="1:83" ht="15.75">
      <c r="B1" s="2287" t="str">
        <f>'a)Compliance &amp; Underwriting'!B1:H1</f>
        <v>RHTF Single Family Homebuyer Development</v>
      </c>
      <c r="C1" s="2287"/>
      <c r="D1" s="2287"/>
      <c r="E1" s="2287"/>
      <c r="F1" s="2287"/>
      <c r="G1" s="2287"/>
      <c r="H1" s="2287"/>
      <c r="I1" s="2287"/>
      <c r="J1" s="2287"/>
      <c r="K1" s="2287"/>
      <c r="L1" s="2287"/>
    </row>
    <row r="2" spans="1:83" ht="22.35" customHeight="1">
      <c r="B2" s="1821" t="s">
        <v>273</v>
      </c>
      <c r="C2" s="1821"/>
      <c r="D2" s="1821"/>
      <c r="E2" s="1821"/>
      <c r="F2" s="1821"/>
      <c r="G2" s="1821"/>
      <c r="H2" s="1821"/>
      <c r="I2" s="1821"/>
      <c r="J2" s="1821"/>
      <c r="K2" s="1821"/>
      <c r="L2" s="1821"/>
    </row>
    <row r="3" spans="1:83" s="567" customFormat="1" ht="13.5" customHeight="1">
      <c r="A3" s="563"/>
      <c r="B3" s="275" t="s">
        <v>274</v>
      </c>
      <c r="C3" s="274"/>
      <c r="D3" s="564"/>
      <c r="E3" s="2295">
        <f>developer</f>
        <v>0</v>
      </c>
      <c r="F3" s="2295"/>
      <c r="G3" s="2295"/>
      <c r="H3" s="564"/>
      <c r="I3" s="564"/>
      <c r="J3" s="531" t="s">
        <v>277</v>
      </c>
      <c r="K3" s="2293">
        <f>ProjNum</f>
        <v>0</v>
      </c>
      <c r="L3" s="229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row>
    <row r="4" spans="1:83" s="567" customFormat="1" ht="12">
      <c r="A4" s="563"/>
      <c r="B4" s="275" t="s">
        <v>32</v>
      </c>
      <c r="C4" s="564"/>
      <c r="D4" s="564"/>
      <c r="E4" s="2295">
        <f>proj</f>
        <v>0</v>
      </c>
      <c r="F4" s="2295"/>
      <c r="G4" s="2295"/>
      <c r="H4" s="564"/>
      <c r="I4" s="564"/>
      <c r="J4" s="568" t="s">
        <v>276</v>
      </c>
      <c r="K4" s="2294">
        <f>IDISNum</f>
        <v>0</v>
      </c>
      <c r="L4" s="2294"/>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75"/>
      <c r="C5" s="564"/>
      <c r="D5" s="564"/>
      <c r="E5" s="2296">
        <f>city</f>
        <v>0</v>
      </c>
      <c r="F5" s="2296"/>
      <c r="G5" s="569">
        <f>zip</f>
        <v>0</v>
      </c>
      <c r="H5" s="564"/>
      <c r="I5" s="564"/>
      <c r="J5" s="564"/>
      <c r="K5" s="564"/>
      <c r="L5" s="564"/>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75" t="s">
        <v>275</v>
      </c>
      <c r="C6" s="274"/>
      <c r="D6" s="274"/>
      <c r="E6" s="2295">
        <f>buyer</f>
        <v>0</v>
      </c>
      <c r="F6" s="2295"/>
      <c r="G6" s="2295"/>
      <c r="H6" s="2295"/>
      <c r="I6" s="2295"/>
      <c r="J6" s="268"/>
      <c r="K6" s="268"/>
      <c r="L6" s="564"/>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71" customFormat="1" ht="6" customHeight="1">
      <c r="C7" s="251"/>
      <c r="D7" s="252"/>
      <c r="E7" s="572"/>
      <c r="F7" s="573"/>
      <c r="G7" s="574"/>
      <c r="H7" s="574"/>
      <c r="I7" s="574"/>
    </row>
    <row r="8" spans="1:83" s="614" customFormat="1" ht="11.25">
      <c r="B8" s="2292" t="s">
        <v>446</v>
      </c>
      <c r="C8" s="2292"/>
      <c r="D8" s="2289"/>
      <c r="E8" s="2290"/>
      <c r="F8" s="2291" t="s">
        <v>279</v>
      </c>
      <c r="G8" s="2291"/>
      <c r="H8" s="2288"/>
      <c r="I8" s="2288"/>
      <c r="J8" s="2288"/>
    </row>
    <row r="9" spans="1:83" ht="6" customHeight="1">
      <c r="L9" s="460"/>
    </row>
    <row r="10" spans="1:83" ht="20.25" customHeight="1">
      <c r="B10" s="2257" t="s">
        <v>21</v>
      </c>
      <c r="C10" s="2257"/>
      <c r="D10" s="2257"/>
      <c r="E10" s="2257"/>
      <c r="F10" s="2257"/>
      <c r="G10" s="2257"/>
      <c r="H10" s="2257"/>
      <c r="I10" s="2257"/>
      <c r="J10" s="2257"/>
      <c r="K10" s="808"/>
      <c r="L10" s="808"/>
    </row>
    <row r="11" spans="1:83">
      <c r="B11" s="2275" t="s">
        <v>525</v>
      </c>
      <c r="C11" s="2276"/>
      <c r="D11" s="2276"/>
      <c r="E11" s="2276"/>
      <c r="F11" s="2276"/>
      <c r="G11" s="2276"/>
      <c r="H11" s="2276"/>
      <c r="I11" s="2276"/>
      <c r="J11" s="2276"/>
      <c r="K11" s="2276"/>
      <c r="L11" s="2276"/>
    </row>
    <row r="12" spans="1:83" ht="13.35" customHeight="1">
      <c r="B12" s="2278" t="s">
        <v>526</v>
      </c>
      <c r="C12" s="2278"/>
      <c r="D12" s="2278"/>
      <c r="E12" s="2278"/>
      <c r="F12" s="2278"/>
      <c r="G12" s="2278"/>
      <c r="H12" s="2267"/>
      <c r="I12" s="2267"/>
      <c r="J12" s="2267"/>
      <c r="K12" s="2267"/>
      <c r="L12" s="2267"/>
    </row>
    <row r="13" spans="1:83" ht="8.25" customHeight="1">
      <c r="B13" s="2278"/>
      <c r="C13" s="2278"/>
      <c r="D13" s="2278"/>
      <c r="E13" s="2278"/>
      <c r="F13" s="2278"/>
      <c r="G13" s="2278"/>
      <c r="H13" s="2268"/>
      <c r="I13" s="2268"/>
      <c r="J13" s="2268"/>
      <c r="K13" s="2268"/>
      <c r="L13" s="2268"/>
    </row>
    <row r="14" spans="1:83" ht="22.5" customHeight="1">
      <c r="B14" s="467"/>
      <c r="C14" s="467"/>
      <c r="D14" s="467"/>
      <c r="E14" s="467"/>
      <c r="F14" s="467"/>
      <c r="G14" s="467"/>
      <c r="H14" s="537" t="s">
        <v>28</v>
      </c>
      <c r="I14" s="538"/>
      <c r="J14" s="538"/>
      <c r="K14" s="538"/>
      <c r="L14" s="537" t="s">
        <v>13</v>
      </c>
    </row>
    <row r="15" spans="1:83" ht="21" customHeight="1">
      <c r="B15" s="2273" t="s">
        <v>527</v>
      </c>
      <c r="C15" s="2274"/>
      <c r="D15" s="2274"/>
      <c r="E15" s="2274"/>
      <c r="F15" s="2274"/>
      <c r="G15" s="2274"/>
      <c r="H15" s="2274"/>
      <c r="I15" s="2274"/>
      <c r="J15" s="2274"/>
      <c r="K15" s="809"/>
      <c r="L15" s="809"/>
    </row>
    <row r="16" spans="1:83" ht="32.25" customHeight="1">
      <c r="B16" s="2277"/>
      <c r="C16" s="2277"/>
      <c r="D16" s="2277"/>
      <c r="E16" s="2277"/>
      <c r="F16" s="2277"/>
      <c r="G16" s="2277"/>
      <c r="H16" s="2277"/>
      <c r="I16" s="2277"/>
      <c r="J16" s="2277"/>
      <c r="K16" s="2277"/>
      <c r="L16" s="2277"/>
    </row>
    <row r="17" spans="2:22" s="536" customFormat="1" ht="15.75" customHeight="1">
      <c r="B17" s="2281" t="s">
        <v>15</v>
      </c>
      <c r="C17" s="2282"/>
      <c r="D17" s="2282"/>
      <c r="E17" s="2282"/>
      <c r="F17" s="2282"/>
      <c r="G17" s="2282"/>
      <c r="H17" s="2282"/>
      <c r="I17" s="2282"/>
      <c r="J17" s="2282"/>
      <c r="M17" s="810"/>
      <c r="N17" s="810"/>
      <c r="O17" s="810"/>
      <c r="P17" s="810"/>
      <c r="Q17" s="810"/>
      <c r="R17" s="810"/>
      <c r="S17" s="810"/>
      <c r="T17" s="810"/>
      <c r="U17" s="810"/>
      <c r="V17" s="810"/>
    </row>
    <row r="18" spans="2:22" ht="28.5" customHeight="1">
      <c r="B18" s="2280" t="s">
        <v>528</v>
      </c>
      <c r="C18" s="2280"/>
      <c r="D18" s="2280"/>
      <c r="E18" s="2280"/>
      <c r="F18" s="2280"/>
      <c r="G18" s="2280"/>
      <c r="H18" s="2286"/>
      <c r="I18" s="2286"/>
      <c r="J18" s="2286"/>
      <c r="K18" s="2286"/>
      <c r="L18" s="2286"/>
    </row>
    <row r="19" spans="2:22" ht="22.5" customHeight="1">
      <c r="B19" s="467"/>
      <c r="C19" s="467"/>
      <c r="D19" s="467"/>
      <c r="E19" s="467"/>
      <c r="F19" s="467"/>
      <c r="G19" s="467"/>
      <c r="H19" s="537" t="s">
        <v>28</v>
      </c>
      <c r="I19" s="538"/>
      <c r="J19" s="538"/>
      <c r="K19" s="538"/>
      <c r="L19" s="537" t="s">
        <v>13</v>
      </c>
    </row>
    <row r="20" spans="2:22" ht="5.0999999999999996" customHeight="1">
      <c r="B20" s="2257"/>
      <c r="C20" s="2257"/>
      <c r="D20" s="2257"/>
      <c r="E20" s="2257"/>
      <c r="F20" s="2257"/>
      <c r="G20" s="2257"/>
      <c r="H20" s="2257"/>
      <c r="I20" s="2257"/>
      <c r="J20" s="2257"/>
      <c r="K20" s="2257"/>
      <c r="L20" s="2257"/>
    </row>
    <row r="21" spans="2:22" ht="32.25" customHeight="1">
      <c r="B21" s="2271" t="s">
        <v>529</v>
      </c>
      <c r="C21" s="2272"/>
      <c r="D21" s="2272"/>
      <c r="E21" s="2272"/>
      <c r="F21" s="2272"/>
      <c r="G21" s="2272"/>
      <c r="H21" s="2272"/>
      <c r="I21" s="2272"/>
      <c r="J21" s="2272"/>
      <c r="K21" s="808"/>
      <c r="L21" s="808"/>
    </row>
    <row r="22" spans="2:22" ht="9" customHeight="1">
      <c r="B22" s="539"/>
      <c r="C22" s="534"/>
      <c r="D22" s="534"/>
      <c r="E22" s="534"/>
      <c r="F22" s="534"/>
      <c r="G22" s="534"/>
      <c r="H22" s="534"/>
      <c r="I22" s="534"/>
      <c r="J22" s="534"/>
    </row>
    <row r="23" spans="2:22" s="536" customFormat="1" ht="16.5" customHeight="1">
      <c r="B23" s="2284" t="s">
        <v>903</v>
      </c>
      <c r="C23" s="2285"/>
      <c r="D23" s="2285"/>
      <c r="E23" s="2285"/>
      <c r="F23" s="2285"/>
      <c r="G23" s="2285"/>
      <c r="H23" s="2285"/>
      <c r="I23" s="2285"/>
      <c r="J23" s="2285"/>
      <c r="K23" s="2285"/>
      <c r="L23" s="2285"/>
      <c r="M23" s="810"/>
      <c r="N23" s="810"/>
      <c r="O23" s="810"/>
      <c r="P23" s="810"/>
      <c r="Q23" s="810"/>
      <c r="R23" s="810"/>
      <c r="S23" s="810"/>
      <c r="T23" s="810"/>
      <c r="U23" s="810"/>
      <c r="V23" s="810"/>
    </row>
    <row r="24" spans="2:22" ht="15.75" customHeight="1">
      <c r="B24" s="2269" t="s">
        <v>18</v>
      </c>
      <c r="C24" s="2269"/>
      <c r="D24" s="2269"/>
      <c r="E24" s="2269"/>
      <c r="F24" s="2269"/>
      <c r="G24" s="2269"/>
      <c r="H24" s="2269"/>
      <c r="I24" s="2270"/>
      <c r="J24" s="2270"/>
      <c r="K24" s="808"/>
      <c r="L24" s="808"/>
    </row>
    <row r="25" spans="2:22" ht="15.75" customHeight="1">
      <c r="B25" s="534"/>
      <c r="C25" s="534"/>
      <c r="D25" s="534"/>
      <c r="E25" s="534"/>
      <c r="F25" s="534"/>
      <c r="G25" s="534"/>
      <c r="H25" s="534"/>
      <c r="I25" s="534"/>
      <c r="J25" s="534"/>
    </row>
    <row r="26" spans="2:22" s="536" customFormat="1" ht="16.5" customHeight="1">
      <c r="B26" s="2284" t="s">
        <v>904</v>
      </c>
      <c r="C26" s="2285"/>
      <c r="D26" s="2285"/>
      <c r="E26" s="2285"/>
      <c r="F26" s="2285"/>
      <c r="G26" s="2285"/>
      <c r="H26" s="2285"/>
      <c r="I26" s="2285"/>
      <c r="J26" s="2285"/>
      <c r="K26" s="2285"/>
      <c r="L26" s="2285"/>
      <c r="M26" s="810"/>
      <c r="N26" s="810"/>
      <c r="O26" s="810"/>
      <c r="P26" s="810"/>
      <c r="Q26" s="810"/>
      <c r="R26" s="810"/>
      <c r="S26" s="810"/>
      <c r="T26" s="810"/>
      <c r="U26" s="810"/>
      <c r="V26" s="810"/>
    </row>
    <row r="27" spans="2:22" ht="17.25" customHeight="1">
      <c r="B27" s="2269" t="s">
        <v>19</v>
      </c>
      <c r="C27" s="2269"/>
      <c r="D27" s="2269"/>
      <c r="E27" s="2269"/>
      <c r="F27" s="2269"/>
      <c r="G27" s="2269"/>
      <c r="H27" s="2269"/>
      <c r="I27" s="2270"/>
      <c r="J27" s="2270"/>
      <c r="K27" s="808"/>
      <c r="L27" s="808"/>
    </row>
    <row r="29" spans="2:22" ht="36.75" customHeight="1">
      <c r="B29" s="2283" t="s">
        <v>530</v>
      </c>
      <c r="C29" s="2283"/>
      <c r="D29" s="2283"/>
      <c r="E29" s="2283"/>
      <c r="F29" s="2283"/>
      <c r="G29" s="2279"/>
      <c r="H29" s="2279"/>
      <c r="I29" s="2279"/>
      <c r="J29" s="2279"/>
      <c r="K29" s="2279"/>
      <c r="L29" s="2279"/>
    </row>
    <row r="30" spans="2:22" ht="18.75" customHeight="1">
      <c r="B30" s="540"/>
      <c r="C30" s="540"/>
      <c r="D30" s="540"/>
      <c r="E30" s="540"/>
      <c r="F30" s="540"/>
      <c r="G30" s="537" t="s">
        <v>28</v>
      </c>
      <c r="H30" s="537"/>
      <c r="I30" s="537"/>
      <c r="J30" s="537"/>
      <c r="K30" s="537" t="s">
        <v>13</v>
      </c>
      <c r="L30" s="467"/>
    </row>
  </sheetData>
  <sheetProtection algorithmName="SHA-512" hashValue="e9ScETe/LpkDpDtA0BiRmAWGdgneLnw/ezi0P6vky5uUd/8yAerI+emThl8V+gDWCquReWlhK1Dv/h/9PKvpdw==" saltValue="x3O68H00cElfm5rwYpxbxg==" spinCount="100000" sheet="1" selectLockedCells="1"/>
  <mergeCells count="29">
    <mergeCell ref="B1:L1"/>
    <mergeCell ref="B2:L2"/>
    <mergeCell ref="H8:J8"/>
    <mergeCell ref="D8:E8"/>
    <mergeCell ref="F8:G8"/>
    <mergeCell ref="B8:C8"/>
    <mergeCell ref="K3:L3"/>
    <mergeCell ref="K4:L4"/>
    <mergeCell ref="E3:G3"/>
    <mergeCell ref="E4:G4"/>
    <mergeCell ref="E5:F5"/>
    <mergeCell ref="E6:I6"/>
    <mergeCell ref="G29:L29"/>
    <mergeCell ref="B18:G18"/>
    <mergeCell ref="B17:J17"/>
    <mergeCell ref="B29:F29"/>
    <mergeCell ref="B26:L26"/>
    <mergeCell ref="B23:L23"/>
    <mergeCell ref="H18:L18"/>
    <mergeCell ref="B24:J24"/>
    <mergeCell ref="B20:L20"/>
    <mergeCell ref="B10:J10"/>
    <mergeCell ref="H12:L13"/>
    <mergeCell ref="B27:J27"/>
    <mergeCell ref="B21:J21"/>
    <mergeCell ref="B15:J15"/>
    <mergeCell ref="B11:L11"/>
    <mergeCell ref="B16:L16"/>
    <mergeCell ref="B12:G13"/>
  </mergeCells>
  <phoneticPr fontId="5" type="noConversion"/>
  <printOptions horizontalCentered="1"/>
  <pageMargins left="0.25" right="0.25" top="0.75" bottom="0.75" header="0.3" footer="0.3"/>
  <pageSetup orientation="portrait" r:id="rId1"/>
  <headerFooter>
    <oddFooter>&amp;L&amp;"-,Regular"&amp;9&amp;F
&amp;A&amp;R&amp;"Calibri,Regular"&amp;9Page &amp;P of &amp;N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10</xdr:col>
                    <xdr:colOff>104775</xdr:colOff>
                    <xdr:row>9</xdr:row>
                    <xdr:rowOff>0</xdr:rowOff>
                  </from>
                  <to>
                    <xdr:col>10</xdr:col>
                    <xdr:colOff>495300</xdr:colOff>
                    <xdr:row>10</xdr:row>
                    <xdr:rowOff>9525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11</xdr:col>
                    <xdr:colOff>142875</xdr:colOff>
                    <xdr:row>9</xdr:row>
                    <xdr:rowOff>0</xdr:rowOff>
                  </from>
                  <to>
                    <xdr:col>12</xdr:col>
                    <xdr:colOff>28575</xdr:colOff>
                    <xdr:row>10</xdr:row>
                    <xdr:rowOff>9525</xdr:rowOff>
                  </to>
                </anchor>
              </controlPr>
            </control>
          </mc:Choice>
        </mc:AlternateContent>
        <mc:AlternateContent xmlns:mc="http://schemas.openxmlformats.org/markup-compatibility/2006">
          <mc:Choice Requires="x14">
            <control shapeId="16403" r:id="rId6" name="Check Box 19">
              <controlPr defaultSize="0" autoFill="0" autoLine="0" autoPict="0">
                <anchor moveWithCells="1">
                  <from>
                    <xdr:col>10</xdr:col>
                    <xdr:colOff>104775</xdr:colOff>
                    <xdr:row>19</xdr:row>
                    <xdr:rowOff>180975</xdr:rowOff>
                  </from>
                  <to>
                    <xdr:col>11</xdr:col>
                    <xdr:colOff>9525</xdr:colOff>
                    <xdr:row>20</xdr:row>
                    <xdr:rowOff>276225</xdr:rowOff>
                  </to>
                </anchor>
              </controlPr>
            </control>
          </mc:Choice>
        </mc:AlternateContent>
        <mc:AlternateContent xmlns:mc="http://schemas.openxmlformats.org/markup-compatibility/2006">
          <mc:Choice Requires="x14">
            <control shapeId="16404" r:id="rId7" name="Check Box 20">
              <controlPr defaultSize="0" autoFill="0" autoLine="0" autoPict="0">
                <anchor moveWithCells="1">
                  <from>
                    <xdr:col>11</xdr:col>
                    <xdr:colOff>142875</xdr:colOff>
                    <xdr:row>19</xdr:row>
                    <xdr:rowOff>180975</xdr:rowOff>
                  </from>
                  <to>
                    <xdr:col>12</xdr:col>
                    <xdr:colOff>38100</xdr:colOff>
                    <xdr:row>20</xdr:row>
                    <xdr:rowOff>276225</xdr:rowOff>
                  </to>
                </anchor>
              </controlPr>
            </control>
          </mc:Choice>
        </mc:AlternateContent>
        <mc:AlternateContent xmlns:mc="http://schemas.openxmlformats.org/markup-compatibility/2006">
          <mc:Choice Requires="x14">
            <control shapeId="16417" r:id="rId8" name="Check Box 33">
              <controlPr defaultSize="0" autoFill="0" autoLine="0" autoPict="0">
                <anchor moveWithCells="1">
                  <from>
                    <xdr:col>10</xdr:col>
                    <xdr:colOff>104775</xdr:colOff>
                    <xdr:row>25</xdr:row>
                    <xdr:rowOff>381000</xdr:rowOff>
                  </from>
                  <to>
                    <xdr:col>10</xdr:col>
                    <xdr:colOff>495300</xdr:colOff>
                    <xdr:row>27</xdr:row>
                    <xdr:rowOff>66675</xdr:rowOff>
                  </to>
                </anchor>
              </controlPr>
            </control>
          </mc:Choice>
        </mc:AlternateContent>
        <mc:AlternateContent xmlns:mc="http://schemas.openxmlformats.org/markup-compatibility/2006">
          <mc:Choice Requires="x14">
            <control shapeId="16418" r:id="rId9" name="Check Box 34">
              <controlPr defaultSize="0" autoFill="0" autoLine="0" autoPict="0">
                <anchor moveWithCells="1">
                  <from>
                    <xdr:col>11</xdr:col>
                    <xdr:colOff>123825</xdr:colOff>
                    <xdr:row>25</xdr:row>
                    <xdr:rowOff>381000</xdr:rowOff>
                  </from>
                  <to>
                    <xdr:col>12</xdr:col>
                    <xdr:colOff>9525</xdr:colOff>
                    <xdr:row>27</xdr:row>
                    <xdr:rowOff>66675</xdr:rowOff>
                  </to>
                </anchor>
              </controlPr>
            </control>
          </mc:Choice>
        </mc:AlternateContent>
        <mc:AlternateContent xmlns:mc="http://schemas.openxmlformats.org/markup-compatibility/2006">
          <mc:Choice Requires="x14">
            <control shapeId="16421" r:id="rId10" name="Check Box 37">
              <controlPr defaultSize="0" autoFill="0" autoLine="0" autoPict="0">
                <anchor moveWithCells="1">
                  <from>
                    <xdr:col>10</xdr:col>
                    <xdr:colOff>104775</xdr:colOff>
                    <xdr:row>14</xdr:row>
                    <xdr:rowOff>0</xdr:rowOff>
                  </from>
                  <to>
                    <xdr:col>10</xdr:col>
                    <xdr:colOff>495300</xdr:colOff>
                    <xdr:row>15</xdr:row>
                    <xdr:rowOff>9525</xdr:rowOff>
                  </to>
                </anchor>
              </controlPr>
            </control>
          </mc:Choice>
        </mc:AlternateContent>
        <mc:AlternateContent xmlns:mc="http://schemas.openxmlformats.org/markup-compatibility/2006">
          <mc:Choice Requires="x14">
            <control shapeId="16422" r:id="rId11" name="Check Box 38">
              <controlPr defaultSize="0" autoFill="0" autoLine="0" autoPict="0">
                <anchor moveWithCells="1">
                  <from>
                    <xdr:col>11</xdr:col>
                    <xdr:colOff>142875</xdr:colOff>
                    <xdr:row>14</xdr:row>
                    <xdr:rowOff>0</xdr:rowOff>
                  </from>
                  <to>
                    <xdr:col>12</xdr:col>
                    <xdr:colOff>38100</xdr:colOff>
                    <xdr:row>15</xdr:row>
                    <xdr:rowOff>9525</xdr:rowOff>
                  </to>
                </anchor>
              </controlPr>
            </control>
          </mc:Choice>
        </mc:AlternateContent>
        <mc:AlternateContent xmlns:mc="http://schemas.openxmlformats.org/markup-compatibility/2006">
          <mc:Choice Requires="x14">
            <control shapeId="16423" r:id="rId12" name="Check Box 39">
              <controlPr defaultSize="0" autoFill="0" autoLine="0" autoPict="0">
                <anchor moveWithCells="1">
                  <from>
                    <xdr:col>10</xdr:col>
                    <xdr:colOff>104775</xdr:colOff>
                    <xdr:row>22</xdr:row>
                    <xdr:rowOff>190500</xdr:rowOff>
                  </from>
                  <to>
                    <xdr:col>11</xdr:col>
                    <xdr:colOff>28575</xdr:colOff>
                    <xdr:row>24</xdr:row>
                    <xdr:rowOff>47625</xdr:rowOff>
                  </to>
                </anchor>
              </controlPr>
            </control>
          </mc:Choice>
        </mc:AlternateContent>
        <mc:AlternateContent xmlns:mc="http://schemas.openxmlformats.org/markup-compatibility/2006">
          <mc:Choice Requires="x14">
            <control shapeId="16424" r:id="rId13" name="Check Box 40">
              <controlPr defaultSize="0" autoFill="0" autoLine="0" autoPict="0">
                <anchor moveWithCells="1">
                  <from>
                    <xdr:col>11</xdr:col>
                    <xdr:colOff>180975</xdr:colOff>
                    <xdr:row>22</xdr:row>
                    <xdr:rowOff>190500</xdr:rowOff>
                  </from>
                  <to>
                    <xdr:col>12</xdr:col>
                    <xdr:colOff>76200</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BF130"/>
  <sheetViews>
    <sheetView zoomScaleNormal="100" workbookViewId="0">
      <selection sqref="A1:K1"/>
    </sheetView>
  </sheetViews>
  <sheetFormatPr defaultColWidth="8.85546875" defaultRowHeight="12.75"/>
  <cols>
    <col min="1" max="1" width="1.42578125" style="3" customWidth="1"/>
    <col min="2" max="2" width="3.5703125" style="2" customWidth="1"/>
    <col min="3" max="3" width="16.42578125" style="6" customWidth="1"/>
    <col min="4" max="4" width="8.5703125" style="6" customWidth="1"/>
    <col min="5" max="5" width="32.42578125" style="6" customWidth="1"/>
    <col min="6" max="6" width="8.140625" style="315" customWidth="1"/>
    <col min="7" max="7" width="9" style="22" customWidth="1"/>
    <col min="8" max="8" width="8.85546875" style="6"/>
    <col min="9" max="9" width="1.42578125" style="6" customWidth="1"/>
    <col min="10" max="10" width="23.85546875" style="6" customWidth="1"/>
    <col min="11" max="11" width="9.5703125" style="6" customWidth="1"/>
    <col min="12" max="16384" width="8.85546875" style="6"/>
  </cols>
  <sheetData>
    <row r="1" spans="1:58" s="559" customFormat="1" ht="18" customHeight="1">
      <c r="A1" s="2298" t="s">
        <v>522</v>
      </c>
      <c r="B1" s="2298"/>
      <c r="C1" s="2298"/>
      <c r="D1" s="2298"/>
      <c r="E1" s="2298"/>
      <c r="F1" s="2298"/>
      <c r="G1" s="2298"/>
      <c r="H1" s="2298"/>
      <c r="I1" s="2298"/>
      <c r="J1" s="2298"/>
      <c r="K1" s="2298"/>
      <c r="L1" s="480"/>
      <c r="M1" s="480"/>
      <c r="N1" s="480"/>
      <c r="O1" s="480"/>
      <c r="P1" s="480"/>
      <c r="Q1" s="480"/>
      <c r="R1" s="480"/>
      <c r="S1" s="480"/>
      <c r="T1" s="480"/>
    </row>
    <row r="2" spans="1:58" s="1" customFormat="1" ht="18.75">
      <c r="B2" s="2301" t="s">
        <v>905</v>
      </c>
      <c r="C2" s="2301"/>
      <c r="D2" s="2301"/>
      <c r="E2" s="2301"/>
      <c r="F2" s="2301"/>
      <c r="G2" s="2301"/>
      <c r="H2" s="2301"/>
      <c r="I2" s="2301"/>
      <c r="J2" s="2301"/>
      <c r="K2" s="2301"/>
    </row>
    <row r="3" spans="1:58" s="65" customFormat="1" ht="20.25" customHeight="1">
      <c r="B3" s="2299" t="s">
        <v>533</v>
      </c>
      <c r="C3" s="2299"/>
      <c r="D3" s="2299"/>
      <c r="E3" s="2299"/>
      <c r="F3" s="2299"/>
      <c r="G3" s="2299"/>
      <c r="H3" s="2299"/>
      <c r="I3" s="2299"/>
      <c r="J3" s="2299"/>
      <c r="K3" s="2299"/>
    </row>
    <row r="4" spans="1:58" s="3" customFormat="1" ht="13.5" customHeight="1">
      <c r="B4" s="2"/>
      <c r="C4" s="4" t="s">
        <v>36</v>
      </c>
      <c r="D4" s="2303">
        <f>proj</f>
        <v>0</v>
      </c>
      <c r="E4" s="2303"/>
      <c r="F4" s="2307" t="s">
        <v>906</v>
      </c>
      <c r="G4" s="2307"/>
      <c r="H4" s="2307"/>
      <c r="I4" s="5"/>
      <c r="J4" s="483"/>
    </row>
    <row r="5" spans="1:58" s="3" customFormat="1">
      <c r="B5" s="2"/>
      <c r="C5" s="4"/>
      <c r="D5" s="515">
        <f>city</f>
        <v>0</v>
      </c>
      <c r="E5" s="515" t="s">
        <v>357</v>
      </c>
      <c r="F5" s="541" t="s">
        <v>548</v>
      </c>
      <c r="G5" s="514"/>
      <c r="H5" s="514"/>
      <c r="I5" s="468"/>
      <c r="J5" s="484"/>
    </row>
    <row r="6" spans="1:58" s="3" customFormat="1">
      <c r="B6" s="2"/>
      <c r="C6" s="4" t="s">
        <v>618</v>
      </c>
      <c r="D6" s="311">
        <f>developer</f>
        <v>0</v>
      </c>
      <c r="E6" s="311"/>
      <c r="F6" s="942" t="s">
        <v>592</v>
      </c>
      <c r="G6" s="514"/>
      <c r="H6" s="514"/>
      <c r="I6" s="468"/>
      <c r="J6" s="484"/>
    </row>
    <row r="7" spans="1:58">
      <c r="C7" s="3"/>
      <c r="D7" s="3"/>
      <c r="E7" s="3"/>
      <c r="F7" s="312"/>
      <c r="H7" s="2308" t="s">
        <v>596</v>
      </c>
      <c r="I7" s="2309"/>
      <c r="J7" s="2309"/>
      <c r="K7" s="2309"/>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22.5" customHeight="1">
      <c r="B8" s="318" t="s">
        <v>38</v>
      </c>
      <c r="C8" s="316"/>
      <c r="D8" s="317"/>
      <c r="E8" s="317"/>
      <c r="F8" s="312"/>
      <c r="G8" s="207"/>
      <c r="H8" s="2309"/>
      <c r="I8" s="2309"/>
      <c r="J8" s="2309"/>
      <c r="K8" s="2309"/>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row>
    <row r="9" spans="1:58" s="3" customFormat="1">
      <c r="B9" s="324"/>
      <c r="C9" s="12" t="s">
        <v>544</v>
      </c>
      <c r="D9" s="322"/>
      <c r="E9" s="322"/>
      <c r="F9" s="325"/>
      <c r="G9" s="207" t="s">
        <v>262</v>
      </c>
      <c r="H9" s="2310"/>
      <c r="I9" s="2310"/>
      <c r="J9" s="2310"/>
      <c r="K9" s="2310"/>
      <c r="L9" s="9"/>
      <c r="M9" s="1"/>
    </row>
    <row r="10" spans="1:58" s="296" customFormat="1" ht="22.5" customHeight="1">
      <c r="B10" s="461"/>
      <c r="C10" s="2304" t="s">
        <v>594</v>
      </c>
      <c r="D10" s="2304"/>
      <c r="E10" s="2304"/>
      <c r="F10" s="944" t="e">
        <f>'2)TDC'!H68</f>
        <v>#DIV/0!</v>
      </c>
      <c r="G10" s="945" t="e">
        <f>IF(F10&lt;125,"Yes","Evaluate Futher")</f>
        <v>#DIV/0!</v>
      </c>
      <c r="H10" s="2305"/>
      <c r="I10" s="2306"/>
      <c r="J10" s="2306"/>
      <c r="K10" s="2306"/>
    </row>
    <row r="11" spans="1:58" s="296" customFormat="1" ht="22.5" customHeight="1">
      <c r="B11" s="461"/>
      <c r="C11" s="2302" t="s">
        <v>595</v>
      </c>
      <c r="D11" s="2302"/>
      <c r="E11" s="2302"/>
      <c r="F11" s="427">
        <f>TDC</f>
        <v>0</v>
      </c>
      <c r="G11" s="444"/>
      <c r="H11" s="2305"/>
      <c r="I11" s="2306"/>
      <c r="J11" s="2306"/>
      <c r="K11" s="2306"/>
    </row>
    <row r="12" spans="1:58" s="3" customFormat="1" ht="22.5" customHeight="1">
      <c r="B12" s="324"/>
      <c r="C12" s="12" t="s">
        <v>543</v>
      </c>
      <c r="D12" s="322"/>
      <c r="E12" s="2300" t="s">
        <v>546</v>
      </c>
      <c r="F12" s="2300"/>
      <c r="G12" s="2300"/>
      <c r="H12" s="439"/>
      <c r="I12" s="439"/>
      <c r="J12" s="439"/>
      <c r="K12" s="439"/>
      <c r="L12" s="9"/>
      <c r="M12" s="1"/>
    </row>
    <row r="13" spans="1:58" s="296" customFormat="1" ht="22.5" customHeight="1">
      <c r="B13" s="461"/>
      <c r="C13" s="2302" t="s">
        <v>362</v>
      </c>
      <c r="D13" s="2302"/>
      <c r="E13" s="2302"/>
      <c r="F13" s="427">
        <f>'a)Compliance &amp; Underwriting'!E10</f>
        <v>0</v>
      </c>
      <c r="G13" s="455" t="e">
        <f>IF('a)Compliance &amp; Underwriting'!F10="",'a)Compliance &amp; Underwriting'!F11,'a)Compliance &amp; Underwriting'!F10)</f>
        <v>#N/A</v>
      </c>
      <c r="H13" s="2313"/>
      <c r="I13" s="2314"/>
      <c r="J13" s="2314"/>
      <c r="K13" s="2314"/>
      <c r="L13" s="516"/>
      <c r="M13" s="516"/>
    </row>
    <row r="14" spans="1:58" s="296" customFormat="1" ht="22.5" customHeight="1">
      <c r="B14" s="461"/>
      <c r="C14" s="2297" t="s">
        <v>545</v>
      </c>
      <c r="D14" s="2297"/>
      <c r="E14" s="2297"/>
      <c r="F14" s="427">
        <f>'a)Compliance &amp; Underwriting'!J29</f>
        <v>0</v>
      </c>
      <c r="G14" s="455">
        <f>'a)Compliance &amp; Underwriting'!K29</f>
        <v>0</v>
      </c>
      <c r="H14" s="2313"/>
      <c r="I14" s="2314"/>
      <c r="J14" s="2314"/>
      <c r="K14" s="2314"/>
    </row>
    <row r="15" spans="1:58" s="296" customFormat="1" ht="26.25" customHeight="1">
      <c r="B15" s="461"/>
      <c r="C15" s="2297" t="s">
        <v>455</v>
      </c>
      <c r="D15" s="2297"/>
      <c r="E15" s="2297"/>
      <c r="F15" s="438" t="e">
        <f>'a)Compliance &amp; Underwriting'!J30</f>
        <v>#DIV/0!</v>
      </c>
      <c r="G15" s="455" t="e">
        <f>'a)Compliance &amp; Underwriting'!K30</f>
        <v>#DIV/0!</v>
      </c>
      <c r="H15" s="2313"/>
      <c r="I15" s="2314"/>
      <c r="J15" s="2314"/>
      <c r="K15" s="2314"/>
    </row>
    <row r="16" spans="1:58" s="296" customFormat="1" ht="26.25" customHeight="1">
      <c r="B16" s="461"/>
      <c r="C16" s="2297" t="s">
        <v>456</v>
      </c>
      <c r="D16" s="2297"/>
      <c r="E16" s="2297"/>
      <c r="F16" s="438" t="e">
        <f>'a)Compliance &amp; Underwriting'!J31</f>
        <v>#DIV/0!</v>
      </c>
      <c r="G16" s="455" t="e">
        <f>'a)Compliance &amp; Underwriting'!K31</f>
        <v>#DIV/0!</v>
      </c>
      <c r="H16" s="2313"/>
      <c r="I16" s="2314"/>
      <c r="J16" s="2314"/>
      <c r="K16" s="2314"/>
    </row>
    <row r="17" spans="2:57" s="3" customFormat="1" ht="22.5" customHeight="1">
      <c r="B17" s="324"/>
      <c r="C17" s="12" t="s">
        <v>913</v>
      </c>
      <c r="D17" s="322"/>
      <c r="E17" s="322"/>
      <c r="F17" s="431"/>
      <c r="G17" s="464"/>
      <c r="H17" s="441"/>
      <c r="I17" s="441"/>
      <c r="J17" s="441"/>
      <c r="K17" s="441"/>
      <c r="L17" s="9"/>
      <c r="M17" s="1"/>
    </row>
    <row r="18" spans="2:57" s="296" customFormat="1" ht="22.5" customHeight="1">
      <c r="B18" s="462"/>
      <c r="C18" s="2302" t="s">
        <v>914</v>
      </c>
      <c r="D18" s="2302"/>
      <c r="E18" s="2302"/>
      <c r="F18" s="430"/>
      <c r="H18" s="2325">
        <f>'4)Buyer Affordability'!I27</f>
        <v>0</v>
      </c>
      <c r="I18" s="2325"/>
      <c r="J18" s="2325"/>
      <c r="K18" s="2325"/>
    </row>
    <row r="19" spans="2:57" s="296" customFormat="1" ht="22.5" customHeight="1">
      <c r="B19" s="462"/>
      <c r="C19" s="2302" t="s">
        <v>915</v>
      </c>
      <c r="D19" s="2302"/>
      <c r="E19" s="2302"/>
      <c r="F19" s="430"/>
      <c r="G19" s="2324" t="s">
        <v>480</v>
      </c>
      <c r="H19" s="2324"/>
      <c r="I19" s="2324"/>
      <c r="J19" s="2324"/>
      <c r="K19" s="2324"/>
      <c r="L19" s="516"/>
      <c r="M19" s="516"/>
    </row>
    <row r="20" spans="2:57" s="296" customFormat="1" ht="22.5" customHeight="1">
      <c r="B20" s="462"/>
      <c r="C20" s="2297" t="s">
        <v>916</v>
      </c>
      <c r="D20" s="2297"/>
      <c r="E20" s="2297"/>
      <c r="F20" s="430"/>
      <c r="G20" s="2311" t="s">
        <v>480</v>
      </c>
      <c r="H20" s="2312"/>
      <c r="I20" s="2312"/>
      <c r="J20" s="2312"/>
      <c r="K20" s="2312"/>
      <c r="L20" s="516"/>
      <c r="M20" s="516"/>
    </row>
    <row r="21" spans="2:57" s="3" customFormat="1" ht="22.5" customHeight="1">
      <c r="B21" s="318" t="s">
        <v>363</v>
      </c>
      <c r="C21" s="11"/>
      <c r="D21" s="12"/>
      <c r="E21" s="12"/>
      <c r="F21" s="432"/>
      <c r="G21" s="442"/>
      <c r="H21" s="442"/>
      <c r="I21" s="442"/>
      <c r="J21" s="356"/>
      <c r="K21" s="442"/>
      <c r="L21" s="9"/>
      <c r="M21" s="1"/>
    </row>
    <row r="22" spans="2:57" s="3" customFormat="1">
      <c r="B22" s="13"/>
      <c r="C22" s="14" t="s">
        <v>39</v>
      </c>
      <c r="D22" s="10"/>
      <c r="E22" s="10"/>
      <c r="F22" s="432"/>
      <c r="G22" s="10"/>
      <c r="H22" s="10"/>
      <c r="I22" s="10"/>
      <c r="J22" s="10"/>
      <c r="K22" s="10"/>
      <c r="L22" s="9"/>
      <c r="M22" s="1"/>
    </row>
    <row r="23" spans="2:57" s="296" customFormat="1" ht="22.5" customHeight="1">
      <c r="B23" s="462"/>
      <c r="C23" s="2302" t="s">
        <v>359</v>
      </c>
      <c r="D23" s="2302"/>
      <c r="E23" s="2302"/>
      <c r="F23" s="429"/>
      <c r="G23" s="455">
        <f>'1)Project Summary '!M16</f>
        <v>0</v>
      </c>
      <c r="H23" s="2316" t="s">
        <v>487</v>
      </c>
      <c r="I23" s="2312"/>
      <c r="J23" s="2312"/>
      <c r="K23" s="2312"/>
      <c r="L23" s="516"/>
      <c r="M23" s="516"/>
    </row>
    <row r="24" spans="2:57" s="296" customFormat="1" ht="22.5" customHeight="1">
      <c r="B24" s="462"/>
      <c r="C24" s="2302" t="s">
        <v>40</v>
      </c>
      <c r="D24" s="2302"/>
      <c r="E24" s="2302"/>
      <c r="F24" s="429"/>
      <c r="G24" s="2315"/>
      <c r="H24" s="2315"/>
      <c r="I24" s="2315"/>
      <c r="J24" s="2315"/>
      <c r="K24" s="2315"/>
      <c r="L24" s="516"/>
      <c r="M24" s="516"/>
    </row>
    <row r="25" spans="2:57" s="296" customFormat="1" ht="29.45" customHeight="1">
      <c r="B25" s="462"/>
      <c r="C25" s="2297" t="s">
        <v>457</v>
      </c>
      <c r="D25" s="2297"/>
      <c r="E25" s="2297"/>
      <c r="F25" s="430"/>
      <c r="G25" s="2315"/>
      <c r="H25" s="2315"/>
      <c r="I25" s="2315"/>
      <c r="J25" s="2315"/>
      <c r="K25" s="2315"/>
      <c r="L25" s="516"/>
      <c r="M25" s="516"/>
    </row>
    <row r="26" spans="2:57" s="3" customFormat="1" ht="22.5" customHeight="1">
      <c r="B26" s="318" t="s">
        <v>361</v>
      </c>
      <c r="C26" s="15"/>
      <c r="D26" s="15"/>
      <c r="E26" s="15"/>
      <c r="F26" s="434"/>
      <c r="G26" s="296"/>
      <c r="H26" s="296"/>
      <c r="I26" s="296"/>
      <c r="J26" s="296"/>
      <c r="K26" s="296"/>
    </row>
    <row r="27" spans="2:57" s="1" customFormat="1">
      <c r="B27" s="443"/>
      <c r="C27" s="12" t="s">
        <v>41</v>
      </c>
      <c r="D27" s="12"/>
      <c r="E27" s="12"/>
      <c r="F27" s="428"/>
      <c r="G27" s="12"/>
      <c r="H27" s="12"/>
      <c r="I27" s="12"/>
      <c r="J27" s="12"/>
      <c r="K27" s="12"/>
      <c r="L27" s="9"/>
    </row>
    <row r="28" spans="2:57" s="296" customFormat="1" ht="22.5" customHeight="1">
      <c r="B28" s="462"/>
      <c r="C28" s="2302" t="s">
        <v>42</v>
      </c>
      <c r="D28" s="2302"/>
      <c r="E28" s="2302"/>
      <c r="F28" s="429"/>
      <c r="G28" s="444"/>
      <c r="H28" s="2317"/>
      <c r="I28" s="2315"/>
      <c r="J28" s="2315"/>
      <c r="K28" s="2315"/>
    </row>
    <row r="29" spans="2:57" s="81" customFormat="1" ht="30" customHeight="1">
      <c r="B29" s="462"/>
      <c r="C29" s="2326" t="s">
        <v>360</v>
      </c>
      <c r="D29" s="2326"/>
      <c r="E29" s="2326"/>
      <c r="F29" s="435"/>
      <c r="G29" s="444"/>
      <c r="H29" s="2317"/>
      <c r="I29" s="2315"/>
      <c r="J29" s="2315"/>
      <c r="K29" s="2315"/>
      <c r="L29" s="516"/>
      <c r="M29" s="516"/>
      <c r="N29" s="516"/>
    </row>
    <row r="30" spans="2:57" ht="22.5" customHeight="1">
      <c r="B30" s="318" t="s">
        <v>43</v>
      </c>
      <c r="C30" s="16"/>
      <c r="D30" s="16"/>
      <c r="E30" s="16"/>
      <c r="F30" s="436"/>
      <c r="G30" s="440"/>
      <c r="H30" s="440"/>
      <c r="I30" s="440"/>
      <c r="J30" s="440"/>
      <c r="K30" s="440"/>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row>
    <row r="31" spans="2:57" s="81" customFormat="1" ht="22.5" customHeight="1">
      <c r="B31" s="462"/>
      <c r="C31" s="2321" t="s">
        <v>367</v>
      </c>
      <c r="D31" s="2321"/>
      <c r="E31" s="2321"/>
      <c r="F31" s="433"/>
      <c r="G31" s="444"/>
      <c r="H31" s="2317"/>
      <c r="I31" s="2315"/>
      <c r="J31" s="2315"/>
      <c r="K31" s="2315"/>
      <c r="L31" s="516"/>
      <c r="M31" s="516"/>
      <c r="N31" s="516"/>
    </row>
    <row r="32" spans="2:57" s="81" customFormat="1" ht="24.6" customHeight="1">
      <c r="B32" s="462"/>
      <c r="C32" s="2302" t="s">
        <v>44</v>
      </c>
      <c r="D32" s="2302"/>
      <c r="E32" s="2302"/>
      <c r="F32" s="429"/>
      <c r="G32" s="444"/>
      <c r="H32" s="2317"/>
      <c r="I32" s="2315"/>
      <c r="J32" s="2315"/>
      <c r="K32" s="2315"/>
      <c r="L32" s="516"/>
    </row>
    <row r="33" spans="2:19" s="3" customFormat="1" ht="22.5" customHeight="1">
      <c r="B33" s="318" t="s">
        <v>45</v>
      </c>
      <c r="F33" s="434"/>
      <c r="G33" s="296"/>
      <c r="H33" s="296"/>
      <c r="I33" s="296"/>
      <c r="J33" s="296"/>
      <c r="K33" s="296"/>
    </row>
    <row r="34" spans="2:19" s="296" customFormat="1" ht="22.5" customHeight="1">
      <c r="B34" s="462"/>
      <c r="C34" s="2302" t="s">
        <v>37</v>
      </c>
      <c r="D34" s="2302"/>
      <c r="E34" s="2302"/>
      <c r="F34" s="429"/>
      <c r="G34" s="2315"/>
      <c r="H34" s="2315"/>
      <c r="I34" s="2315"/>
      <c r="J34" s="2315"/>
      <c r="K34" s="2315"/>
    </row>
    <row r="35" spans="2:19" s="296" customFormat="1">
      <c r="B35" s="462"/>
      <c r="C35" s="2322" t="s">
        <v>485</v>
      </c>
      <c r="D35" s="2322"/>
      <c r="E35" s="2322"/>
      <c r="F35" s="463"/>
      <c r="G35" s="2315" t="s">
        <v>917</v>
      </c>
      <c r="H35" s="2315"/>
      <c r="I35" s="2315"/>
      <c r="J35" s="2315"/>
      <c r="K35" s="2315"/>
    </row>
    <row r="36" spans="2:19" s="296" customFormat="1">
      <c r="B36" s="462"/>
      <c r="C36" s="2323"/>
      <c r="D36" s="2323"/>
      <c r="E36" s="2323"/>
      <c r="F36" s="430"/>
      <c r="G36" s="2315"/>
      <c r="H36" s="2315"/>
      <c r="I36" s="2315"/>
      <c r="J36" s="2315"/>
      <c r="K36" s="2315"/>
    </row>
    <row r="37" spans="2:19" s="296" customFormat="1" ht="25.5" customHeight="1">
      <c r="B37" s="462"/>
      <c r="C37" s="2320" t="s">
        <v>458</v>
      </c>
      <c r="D37" s="2320"/>
      <c r="E37" s="2320"/>
      <c r="F37" s="437"/>
      <c r="G37" s="444"/>
      <c r="H37" s="2317"/>
      <c r="I37" s="2315"/>
      <c r="J37" s="2315"/>
      <c r="K37" s="2315"/>
      <c r="L37" s="516"/>
      <c r="M37" s="516"/>
      <c r="Q37" s="516"/>
      <c r="R37" s="516"/>
      <c r="S37" s="516"/>
    </row>
    <row r="38" spans="2:19" s="296" customFormat="1" ht="22.5" customHeight="1">
      <c r="B38" s="462"/>
      <c r="C38" s="2320" t="s">
        <v>454</v>
      </c>
      <c r="D38" s="2320"/>
      <c r="E38" s="2320"/>
      <c r="F38" s="437"/>
      <c r="G38" s="2315"/>
      <c r="H38" s="2315"/>
      <c r="I38" s="2315"/>
      <c r="J38" s="2315"/>
      <c r="K38" s="2315"/>
      <c r="L38" s="516"/>
      <c r="M38" s="516"/>
    </row>
    <row r="39" spans="2:19" s="3" customFormat="1">
      <c r="B39" s="2"/>
      <c r="C39" s="319"/>
      <c r="D39" s="320"/>
      <c r="E39" s="320"/>
      <c r="F39" s="321"/>
      <c r="G39" s="15"/>
      <c r="H39" s="15"/>
      <c r="I39" s="15"/>
      <c r="J39" s="15"/>
      <c r="K39" s="15"/>
    </row>
    <row r="40" spans="2:19" s="3" customFormat="1" ht="15.75">
      <c r="B40" s="18" t="s">
        <v>547</v>
      </c>
      <c r="C40" s="19"/>
      <c r="D40" s="19"/>
      <c r="E40" s="19"/>
      <c r="F40" s="314"/>
      <c r="G40" s="19"/>
      <c r="H40" s="15"/>
      <c r="I40" s="15"/>
      <c r="J40" s="15"/>
      <c r="K40" s="326" t="s">
        <v>46</v>
      </c>
    </row>
    <row r="41" spans="2:19" s="3" customFormat="1" ht="21" customHeight="1">
      <c r="B41" s="2"/>
      <c r="C41" s="2318"/>
      <c r="D41" s="2319"/>
      <c r="E41" s="2319"/>
      <c r="F41" s="2319"/>
      <c r="G41" s="2319"/>
      <c r="H41" s="2319"/>
      <c r="I41" s="2319"/>
      <c r="J41" s="2319"/>
      <c r="K41" s="445"/>
    </row>
    <row r="42" spans="2:19" s="3" customFormat="1" ht="21" customHeight="1">
      <c r="B42" s="2"/>
      <c r="C42" s="2318"/>
      <c r="D42" s="2319"/>
      <c r="E42" s="2319"/>
      <c r="F42" s="2319"/>
      <c r="G42" s="2319"/>
      <c r="H42" s="2319"/>
      <c r="I42" s="2319"/>
      <c r="J42" s="2319"/>
      <c r="K42" s="445"/>
    </row>
    <row r="43" spans="2:19" s="3" customFormat="1" ht="21" customHeight="1">
      <c r="B43" s="2"/>
      <c r="C43" s="2318"/>
      <c r="D43" s="2319"/>
      <c r="E43" s="2319"/>
      <c r="F43" s="2319"/>
      <c r="G43" s="2319"/>
      <c r="H43" s="2319"/>
      <c r="I43" s="2319"/>
      <c r="J43" s="2319"/>
      <c r="K43" s="445"/>
    </row>
    <row r="44" spans="2:19" s="3" customFormat="1" ht="21" customHeight="1">
      <c r="B44" s="2"/>
      <c r="C44" s="2318"/>
      <c r="D44" s="2319"/>
      <c r="E44" s="2319"/>
      <c r="F44" s="2319"/>
      <c r="G44" s="2319"/>
      <c r="H44" s="2319"/>
      <c r="I44" s="2319"/>
      <c r="J44" s="2319"/>
      <c r="K44" s="445"/>
    </row>
    <row r="45" spans="2:19" s="3" customFormat="1" ht="21" customHeight="1">
      <c r="B45" s="2"/>
      <c r="C45" s="2318"/>
      <c r="D45" s="2319"/>
      <c r="E45" s="2319"/>
      <c r="F45" s="2319"/>
      <c r="G45" s="2319"/>
      <c r="H45" s="2319"/>
      <c r="I45" s="2319"/>
      <c r="J45" s="2319"/>
      <c r="K45" s="445"/>
    </row>
    <row r="46" spans="2:19" s="3" customFormat="1">
      <c r="B46" s="2"/>
      <c r="C46" s="14"/>
      <c r="D46" s="15"/>
      <c r="E46" s="15"/>
      <c r="F46" s="313"/>
      <c r="G46" s="15"/>
      <c r="H46" s="15"/>
      <c r="I46" s="15"/>
      <c r="J46" s="15"/>
      <c r="K46" s="15"/>
    </row>
    <row r="47" spans="2:19" s="3" customFormat="1">
      <c r="B47" s="2"/>
      <c r="C47" s="14"/>
      <c r="D47" s="15"/>
      <c r="E47" s="15"/>
      <c r="F47" s="313"/>
      <c r="G47" s="15"/>
      <c r="H47" s="15"/>
      <c r="I47" s="15"/>
      <c r="J47" s="15"/>
      <c r="K47" s="15"/>
    </row>
    <row r="48" spans="2:19" s="3" customFormat="1">
      <c r="B48" s="2"/>
      <c r="C48" s="14"/>
      <c r="D48" s="15"/>
      <c r="E48" s="15"/>
      <c r="F48" s="313"/>
      <c r="G48" s="15"/>
      <c r="H48" s="15"/>
      <c r="I48" s="15"/>
      <c r="J48" s="15"/>
      <c r="K48" s="15"/>
    </row>
    <row r="49" spans="2:11" s="3" customFormat="1">
      <c r="B49" s="2"/>
      <c r="C49" s="14"/>
      <c r="D49" s="15"/>
      <c r="E49" s="15"/>
      <c r="F49" s="313"/>
      <c r="G49" s="15"/>
      <c r="H49" s="15"/>
      <c r="I49" s="15"/>
      <c r="J49" s="15"/>
      <c r="K49" s="15"/>
    </row>
    <row r="50" spans="2:11" s="3" customFormat="1">
      <c r="B50" s="2"/>
      <c r="C50" s="14"/>
      <c r="D50" s="15"/>
      <c r="E50" s="15"/>
      <c r="F50" s="313"/>
      <c r="G50" s="15"/>
      <c r="H50" s="15"/>
      <c r="I50" s="15"/>
      <c r="J50" s="15"/>
      <c r="K50" s="15"/>
    </row>
    <row r="51" spans="2:11" s="3" customFormat="1">
      <c r="B51" s="2"/>
      <c r="C51" s="14"/>
      <c r="D51" s="15"/>
      <c r="E51" s="15"/>
      <c r="F51" s="313"/>
      <c r="G51" s="15"/>
      <c r="H51" s="15"/>
      <c r="I51" s="15"/>
      <c r="J51" s="15"/>
      <c r="K51" s="15"/>
    </row>
    <row r="52" spans="2:11" s="3" customFormat="1">
      <c r="B52" s="2"/>
      <c r="C52" s="14"/>
      <c r="D52" s="15"/>
      <c r="E52" s="15"/>
      <c r="F52" s="313"/>
      <c r="G52" s="15"/>
      <c r="H52" s="15"/>
      <c r="I52" s="15"/>
      <c r="J52" s="15"/>
      <c r="K52" s="15"/>
    </row>
    <row r="53" spans="2:11" s="3" customFormat="1">
      <c r="B53" s="2"/>
      <c r="C53" s="14"/>
      <c r="D53" s="15"/>
      <c r="E53" s="15"/>
      <c r="F53" s="313"/>
      <c r="G53" s="15"/>
      <c r="H53" s="15"/>
      <c r="I53" s="15"/>
      <c r="J53" s="15"/>
      <c r="K53" s="15"/>
    </row>
    <row r="54" spans="2:11" s="3" customFormat="1">
      <c r="B54" s="2"/>
      <c r="C54" s="14"/>
      <c r="D54" s="15"/>
      <c r="E54" s="15"/>
      <c r="F54" s="313"/>
      <c r="G54" s="15"/>
      <c r="H54" s="15"/>
      <c r="I54" s="15"/>
      <c r="J54" s="15"/>
      <c r="K54" s="15"/>
    </row>
    <row r="55" spans="2:11" s="3" customFormat="1">
      <c r="B55" s="2"/>
      <c r="C55" s="20"/>
      <c r="D55" s="15"/>
      <c r="E55" s="15"/>
      <c r="F55" s="313"/>
      <c r="G55" s="15"/>
      <c r="H55" s="15"/>
      <c r="I55" s="15"/>
      <c r="J55" s="15"/>
      <c r="K55" s="15"/>
    </row>
    <row r="56" spans="2:11" s="3" customFormat="1">
      <c r="B56" s="2"/>
      <c r="C56" s="20"/>
      <c r="D56" s="15"/>
      <c r="E56" s="15"/>
      <c r="F56" s="313"/>
      <c r="G56" s="15"/>
      <c r="H56" s="15"/>
      <c r="I56" s="15"/>
      <c r="J56" s="15"/>
      <c r="K56" s="15"/>
    </row>
    <row r="57" spans="2:11" s="3" customFormat="1">
      <c r="B57" s="2"/>
      <c r="C57" s="20"/>
      <c r="D57" s="15"/>
      <c r="E57" s="15"/>
      <c r="F57" s="313"/>
      <c r="G57" s="15"/>
      <c r="H57" s="15"/>
      <c r="I57" s="15"/>
      <c r="J57" s="15"/>
      <c r="K57" s="15"/>
    </row>
    <row r="58" spans="2:11" s="3" customFormat="1">
      <c r="B58" s="2"/>
      <c r="C58" s="14"/>
      <c r="D58" s="15"/>
      <c r="E58" s="15"/>
      <c r="F58" s="313"/>
      <c r="G58" s="15"/>
      <c r="H58" s="15"/>
      <c r="I58" s="15"/>
      <c r="J58" s="15"/>
      <c r="K58" s="15"/>
    </row>
    <row r="59" spans="2:11" s="3" customFormat="1">
      <c r="B59" s="2"/>
      <c r="C59" s="14"/>
      <c r="D59" s="15"/>
      <c r="E59" s="15"/>
      <c r="F59" s="313"/>
      <c r="G59" s="15"/>
      <c r="H59" s="15"/>
      <c r="I59" s="15"/>
      <c r="J59" s="15"/>
      <c r="K59" s="15"/>
    </row>
    <row r="60" spans="2:11" s="3" customFormat="1">
      <c r="B60" s="2"/>
      <c r="C60" s="14"/>
      <c r="D60" s="15"/>
      <c r="E60" s="15"/>
      <c r="F60" s="313"/>
      <c r="G60" s="15"/>
      <c r="H60" s="15"/>
      <c r="I60" s="15"/>
      <c r="J60" s="15"/>
      <c r="K60" s="15"/>
    </row>
    <row r="61" spans="2:11" s="3" customFormat="1">
      <c r="B61" s="2"/>
      <c r="C61" s="14"/>
      <c r="D61" s="15"/>
      <c r="E61" s="15"/>
      <c r="F61" s="313"/>
      <c r="G61" s="15"/>
      <c r="H61" s="15"/>
      <c r="I61" s="15"/>
      <c r="J61" s="15"/>
      <c r="K61" s="15"/>
    </row>
    <row r="62" spans="2:11" s="3" customFormat="1">
      <c r="B62" s="2"/>
      <c r="C62" s="14"/>
      <c r="D62" s="15"/>
      <c r="E62" s="15"/>
      <c r="F62" s="313"/>
      <c r="G62" s="15"/>
      <c r="H62" s="15"/>
      <c r="I62" s="15"/>
      <c r="J62" s="15"/>
      <c r="K62" s="15"/>
    </row>
    <row r="63" spans="2:11" s="3" customFormat="1">
      <c r="B63" s="2"/>
      <c r="C63" s="14"/>
      <c r="D63" s="15"/>
      <c r="E63" s="15"/>
      <c r="F63" s="313"/>
      <c r="G63" s="15"/>
      <c r="H63" s="15"/>
      <c r="I63" s="15"/>
      <c r="J63" s="15"/>
      <c r="K63" s="15"/>
    </row>
    <row r="64" spans="2:11" s="3" customFormat="1">
      <c r="B64" s="2"/>
      <c r="C64" s="14"/>
      <c r="D64" s="15"/>
      <c r="E64" s="15"/>
      <c r="F64" s="313"/>
      <c r="G64" s="15"/>
      <c r="H64" s="15"/>
      <c r="I64" s="15"/>
      <c r="J64" s="15"/>
      <c r="K64" s="15"/>
    </row>
    <row r="65" spans="2:11" s="3" customFormat="1">
      <c r="B65" s="2"/>
      <c r="C65" s="14"/>
      <c r="D65" s="15"/>
      <c r="E65" s="15"/>
      <c r="F65" s="313"/>
      <c r="G65" s="15"/>
      <c r="H65" s="15"/>
      <c r="I65" s="15"/>
      <c r="J65" s="15"/>
      <c r="K65" s="15"/>
    </row>
    <row r="66" spans="2:11" s="3" customFormat="1">
      <c r="B66" s="2"/>
      <c r="C66" s="14"/>
      <c r="D66" s="15"/>
      <c r="E66" s="15"/>
      <c r="F66" s="313"/>
      <c r="G66" s="15"/>
      <c r="H66" s="15"/>
      <c r="I66" s="15"/>
      <c r="J66" s="15"/>
      <c r="K66" s="15"/>
    </row>
    <row r="67" spans="2:11" s="3" customFormat="1">
      <c r="B67" s="2"/>
      <c r="C67" s="14"/>
      <c r="D67" s="15"/>
      <c r="E67" s="15"/>
      <c r="F67" s="313"/>
      <c r="G67" s="15"/>
      <c r="H67" s="15"/>
      <c r="I67" s="15"/>
      <c r="J67" s="15"/>
      <c r="K67" s="15"/>
    </row>
    <row r="68" spans="2:11" s="3" customFormat="1">
      <c r="B68" s="2"/>
      <c r="C68" s="14"/>
      <c r="D68" s="15"/>
      <c r="E68" s="15"/>
      <c r="F68" s="313"/>
      <c r="G68" s="17"/>
      <c r="H68" s="15"/>
      <c r="I68" s="17"/>
      <c r="J68" s="15"/>
      <c r="K68" s="15"/>
    </row>
    <row r="69" spans="2:11" s="3" customFormat="1">
      <c r="B69" s="2"/>
      <c r="C69" s="14"/>
      <c r="D69" s="15"/>
      <c r="E69" s="15"/>
      <c r="F69" s="313"/>
      <c r="G69" s="17"/>
      <c r="H69" s="15"/>
      <c r="I69" s="17"/>
      <c r="J69" s="15"/>
      <c r="K69" s="15"/>
    </row>
    <row r="70" spans="2:11" s="3" customFormat="1">
      <c r="B70" s="2"/>
      <c r="C70" s="14"/>
      <c r="D70" s="15"/>
      <c r="E70" s="15"/>
      <c r="F70" s="313"/>
      <c r="G70" s="17"/>
      <c r="H70" s="15"/>
      <c r="I70" s="17"/>
      <c r="J70" s="15"/>
      <c r="K70" s="15"/>
    </row>
    <row r="71" spans="2:11" s="3" customFormat="1">
      <c r="B71" s="2"/>
      <c r="C71" s="14"/>
      <c r="D71" s="15"/>
      <c r="E71" s="15"/>
      <c r="F71" s="313"/>
      <c r="G71" s="17"/>
      <c r="H71" s="15"/>
      <c r="I71" s="17"/>
      <c r="J71" s="15"/>
      <c r="K71" s="15"/>
    </row>
    <row r="72" spans="2:11" s="3" customFormat="1">
      <c r="B72" s="2"/>
      <c r="C72" s="14"/>
      <c r="D72" s="15"/>
      <c r="E72" s="15"/>
      <c r="F72" s="313"/>
      <c r="G72" s="17"/>
      <c r="H72" s="15"/>
      <c r="I72" s="17"/>
      <c r="J72" s="15"/>
      <c r="K72" s="15"/>
    </row>
    <row r="73" spans="2:11" s="3" customFormat="1">
      <c r="B73" s="2"/>
      <c r="C73" s="14"/>
      <c r="D73" s="15"/>
      <c r="E73" s="15"/>
      <c r="F73" s="313"/>
      <c r="G73" s="17"/>
      <c r="H73" s="15"/>
      <c r="I73" s="17"/>
      <c r="J73" s="15"/>
      <c r="K73" s="15"/>
    </row>
    <row r="74" spans="2:11" s="3" customFormat="1">
      <c r="B74" s="2"/>
      <c r="C74" s="14"/>
      <c r="D74" s="15"/>
      <c r="E74" s="15"/>
      <c r="F74" s="313"/>
      <c r="G74" s="17"/>
      <c r="H74" s="15"/>
      <c r="I74" s="17"/>
      <c r="J74" s="15"/>
      <c r="K74" s="15"/>
    </row>
    <row r="75" spans="2:11" s="3" customFormat="1">
      <c r="B75" s="2"/>
      <c r="C75" s="14"/>
      <c r="D75" s="15"/>
      <c r="E75" s="15"/>
      <c r="F75" s="313"/>
      <c r="G75" s="17"/>
      <c r="H75" s="15"/>
      <c r="I75" s="17"/>
      <c r="J75" s="15"/>
      <c r="K75" s="15"/>
    </row>
    <row r="76" spans="2:11" s="3" customFormat="1">
      <c r="B76" s="2"/>
      <c r="C76" s="14"/>
      <c r="D76" s="15"/>
      <c r="E76" s="15"/>
      <c r="F76" s="313"/>
      <c r="G76" s="17"/>
      <c r="H76" s="15"/>
      <c r="I76" s="17"/>
      <c r="J76" s="15"/>
      <c r="K76" s="15"/>
    </row>
    <row r="77" spans="2:11" s="3" customFormat="1">
      <c r="B77" s="2"/>
      <c r="C77" s="14"/>
      <c r="D77" s="15"/>
      <c r="E77" s="15"/>
      <c r="F77" s="313"/>
      <c r="G77" s="17"/>
      <c r="H77" s="15"/>
      <c r="I77" s="17"/>
      <c r="J77" s="15"/>
      <c r="K77" s="15"/>
    </row>
    <row r="78" spans="2:11" s="3" customFormat="1">
      <c r="B78" s="2"/>
      <c r="C78" s="14"/>
      <c r="D78" s="15"/>
      <c r="E78" s="15"/>
      <c r="F78" s="313"/>
      <c r="G78" s="17"/>
      <c r="H78" s="15"/>
      <c r="I78" s="17"/>
      <c r="J78" s="15"/>
      <c r="K78" s="15"/>
    </row>
    <row r="79" spans="2:11" s="3" customFormat="1">
      <c r="B79" s="2"/>
      <c r="C79" s="14"/>
      <c r="D79" s="15"/>
      <c r="E79" s="15"/>
      <c r="F79" s="313"/>
      <c r="G79" s="17"/>
      <c r="H79" s="15"/>
      <c r="I79" s="17"/>
      <c r="J79" s="15"/>
      <c r="K79" s="15"/>
    </row>
    <row r="80" spans="2:11" s="3" customFormat="1">
      <c r="B80" s="2"/>
      <c r="C80" s="14"/>
      <c r="D80" s="15"/>
      <c r="E80" s="15"/>
      <c r="F80" s="313"/>
      <c r="G80" s="17"/>
      <c r="H80" s="15"/>
      <c r="I80" s="17"/>
      <c r="J80" s="15"/>
      <c r="K80" s="15"/>
    </row>
    <row r="81" spans="2:9" s="3" customFormat="1">
      <c r="B81" s="2"/>
      <c r="C81" s="21"/>
      <c r="F81" s="312"/>
      <c r="G81" s="8"/>
      <c r="I81" s="8"/>
    </row>
    <row r="82" spans="2:9" s="3" customFormat="1">
      <c r="B82" s="2"/>
      <c r="C82" s="21"/>
      <c r="F82" s="312"/>
      <c r="G82" s="8"/>
      <c r="I82" s="8"/>
    </row>
    <row r="83" spans="2:9" s="3" customFormat="1">
      <c r="B83" s="2"/>
      <c r="C83" s="21"/>
      <c r="F83" s="312"/>
      <c r="G83" s="8"/>
      <c r="I83" s="8"/>
    </row>
    <row r="84" spans="2:9" s="3" customFormat="1">
      <c r="B84" s="2"/>
      <c r="C84" s="21"/>
      <c r="F84" s="312"/>
      <c r="G84" s="8"/>
      <c r="I84" s="8"/>
    </row>
    <row r="85" spans="2:9" s="3" customFormat="1">
      <c r="B85" s="2"/>
      <c r="C85" s="21"/>
      <c r="F85" s="312"/>
      <c r="G85" s="8"/>
      <c r="I85" s="8"/>
    </row>
    <row r="86" spans="2:9" s="3" customFormat="1">
      <c r="B86" s="2"/>
      <c r="C86" s="21"/>
      <c r="F86" s="312"/>
      <c r="G86" s="8"/>
      <c r="I86" s="8"/>
    </row>
    <row r="87" spans="2:9" s="3" customFormat="1">
      <c r="B87" s="2"/>
      <c r="C87" s="21"/>
      <c r="F87" s="312"/>
      <c r="G87" s="8"/>
      <c r="I87" s="8"/>
    </row>
    <row r="88" spans="2:9" s="3" customFormat="1">
      <c r="B88" s="2"/>
      <c r="C88" s="21"/>
      <c r="F88" s="312"/>
      <c r="G88" s="8"/>
      <c r="I88" s="8"/>
    </row>
    <row r="89" spans="2:9" s="3" customFormat="1">
      <c r="B89" s="2"/>
      <c r="C89" s="21"/>
      <c r="F89" s="312"/>
      <c r="G89" s="8"/>
      <c r="I89" s="8"/>
    </row>
    <row r="90" spans="2:9" s="3" customFormat="1">
      <c r="B90" s="2"/>
      <c r="C90" s="21"/>
      <c r="F90" s="312"/>
      <c r="G90" s="8"/>
      <c r="I90" s="8"/>
    </row>
    <row r="91" spans="2:9" s="3" customFormat="1">
      <c r="B91" s="2"/>
      <c r="C91" s="21"/>
      <c r="F91" s="312"/>
      <c r="G91" s="8"/>
      <c r="I91" s="8"/>
    </row>
    <row r="92" spans="2:9" s="3" customFormat="1">
      <c r="B92" s="2"/>
      <c r="C92" s="21"/>
      <c r="F92" s="312"/>
      <c r="G92" s="8"/>
      <c r="I92" s="8"/>
    </row>
    <row r="93" spans="2:9" s="3" customFormat="1">
      <c r="B93" s="2"/>
      <c r="C93" s="21"/>
      <c r="F93" s="312"/>
      <c r="G93" s="8"/>
      <c r="I93" s="8"/>
    </row>
    <row r="94" spans="2:9" s="3" customFormat="1">
      <c r="B94" s="2"/>
      <c r="C94" s="21"/>
      <c r="F94" s="312"/>
      <c r="G94" s="8"/>
      <c r="I94" s="8"/>
    </row>
    <row r="95" spans="2:9" s="3" customFormat="1">
      <c r="B95" s="2"/>
      <c r="C95" s="21"/>
      <c r="F95" s="312"/>
      <c r="G95" s="8"/>
      <c r="I95" s="8"/>
    </row>
    <row r="96" spans="2:9" s="3" customFormat="1">
      <c r="B96" s="2"/>
      <c r="C96" s="21"/>
      <c r="F96" s="312"/>
      <c r="G96" s="8"/>
      <c r="I96" s="8"/>
    </row>
    <row r="97" spans="2:9" s="3" customFormat="1">
      <c r="B97" s="2"/>
      <c r="C97" s="21"/>
      <c r="F97" s="312"/>
      <c r="G97" s="8"/>
      <c r="I97" s="8"/>
    </row>
    <row r="98" spans="2:9" s="3" customFormat="1">
      <c r="B98" s="2"/>
      <c r="C98" s="21"/>
      <c r="F98" s="312"/>
      <c r="G98" s="8"/>
      <c r="I98" s="8"/>
    </row>
    <row r="99" spans="2:9" s="3" customFormat="1">
      <c r="B99" s="2"/>
      <c r="C99" s="21"/>
      <c r="F99" s="312"/>
      <c r="G99" s="8"/>
      <c r="I99" s="8"/>
    </row>
    <row r="100" spans="2:9" s="3" customFormat="1">
      <c r="B100" s="2"/>
      <c r="C100" s="21"/>
      <c r="F100" s="312"/>
      <c r="G100" s="8"/>
      <c r="I100" s="8"/>
    </row>
    <row r="101" spans="2:9" s="3" customFormat="1">
      <c r="B101" s="2"/>
      <c r="C101" s="21"/>
      <c r="F101" s="312"/>
      <c r="G101" s="8"/>
      <c r="I101" s="8"/>
    </row>
    <row r="102" spans="2:9" s="3" customFormat="1">
      <c r="B102" s="2"/>
      <c r="C102" s="21"/>
      <c r="F102" s="312"/>
      <c r="G102" s="8"/>
      <c r="I102" s="8"/>
    </row>
    <row r="103" spans="2:9" s="3" customFormat="1">
      <c r="B103" s="2"/>
      <c r="C103" s="21"/>
      <c r="F103" s="312"/>
      <c r="G103" s="8"/>
      <c r="I103" s="8"/>
    </row>
    <row r="104" spans="2:9" s="3" customFormat="1">
      <c r="B104" s="2"/>
      <c r="C104" s="21"/>
      <c r="F104" s="312"/>
      <c r="G104" s="8"/>
      <c r="I104" s="8"/>
    </row>
    <row r="105" spans="2:9" s="3" customFormat="1">
      <c r="B105" s="2"/>
      <c r="C105" s="21"/>
      <c r="F105" s="312"/>
      <c r="G105" s="8"/>
      <c r="I105" s="8"/>
    </row>
    <row r="106" spans="2:9" s="3" customFormat="1">
      <c r="B106" s="2"/>
      <c r="C106" s="21"/>
      <c r="F106" s="312"/>
      <c r="G106" s="8"/>
      <c r="I106" s="8"/>
    </row>
    <row r="107" spans="2:9" s="3" customFormat="1">
      <c r="B107" s="2"/>
      <c r="C107" s="21"/>
      <c r="F107" s="312"/>
      <c r="G107" s="8"/>
      <c r="I107" s="8"/>
    </row>
    <row r="108" spans="2:9" s="3" customFormat="1">
      <c r="B108" s="2"/>
      <c r="C108" s="21"/>
      <c r="F108" s="312"/>
      <c r="G108" s="8"/>
      <c r="I108" s="8"/>
    </row>
    <row r="109" spans="2:9" s="3" customFormat="1">
      <c r="B109" s="2"/>
      <c r="C109" s="21"/>
      <c r="F109" s="312"/>
      <c r="G109" s="8"/>
      <c r="I109" s="8"/>
    </row>
    <row r="110" spans="2:9" s="3" customFormat="1">
      <c r="B110" s="2"/>
      <c r="C110" s="21"/>
      <c r="F110" s="312"/>
      <c r="G110" s="8"/>
      <c r="I110" s="8"/>
    </row>
    <row r="111" spans="2:9" s="3" customFormat="1">
      <c r="B111" s="2"/>
      <c r="C111" s="21"/>
      <c r="F111" s="312"/>
      <c r="G111" s="8"/>
      <c r="I111" s="8"/>
    </row>
    <row r="112" spans="2:9" s="3" customFormat="1">
      <c r="B112" s="2"/>
      <c r="C112" s="21"/>
      <c r="F112" s="312"/>
      <c r="G112" s="8"/>
      <c r="I112" s="8"/>
    </row>
    <row r="113" spans="2:9" s="3" customFormat="1">
      <c r="B113" s="2"/>
      <c r="C113" s="21"/>
      <c r="F113" s="312"/>
      <c r="G113" s="8"/>
      <c r="I113" s="8"/>
    </row>
    <row r="114" spans="2:9" s="3" customFormat="1">
      <c r="B114" s="2"/>
      <c r="C114" s="21"/>
      <c r="F114" s="312"/>
      <c r="G114" s="8"/>
      <c r="I114" s="8"/>
    </row>
    <row r="115" spans="2:9" s="3" customFormat="1">
      <c r="B115" s="2"/>
      <c r="C115" s="21"/>
      <c r="F115" s="312"/>
      <c r="G115" s="8"/>
      <c r="I115" s="8"/>
    </row>
    <row r="116" spans="2:9" s="3" customFormat="1">
      <c r="B116" s="2"/>
      <c r="C116" s="21"/>
      <c r="F116" s="312"/>
      <c r="G116" s="8"/>
      <c r="I116" s="8"/>
    </row>
    <row r="117" spans="2:9" s="3" customFormat="1">
      <c r="B117" s="2"/>
      <c r="C117" s="21"/>
      <c r="F117" s="312"/>
      <c r="G117" s="8"/>
      <c r="I117" s="8"/>
    </row>
    <row r="118" spans="2:9" s="3" customFormat="1">
      <c r="B118" s="2"/>
      <c r="C118" s="21"/>
      <c r="F118" s="312"/>
      <c r="G118" s="8"/>
      <c r="I118" s="8"/>
    </row>
    <row r="119" spans="2:9" s="3" customFormat="1">
      <c r="B119" s="2"/>
      <c r="C119" s="21"/>
      <c r="F119" s="312"/>
      <c r="G119" s="8"/>
      <c r="I119" s="8"/>
    </row>
    <row r="120" spans="2:9" s="3" customFormat="1">
      <c r="B120" s="2"/>
      <c r="C120" s="21"/>
      <c r="F120" s="312"/>
      <c r="G120" s="8"/>
      <c r="I120" s="8"/>
    </row>
    <row r="121" spans="2:9" s="3" customFormat="1">
      <c r="B121" s="2"/>
      <c r="C121" s="21"/>
      <c r="F121" s="312"/>
      <c r="G121" s="8"/>
      <c r="I121" s="8"/>
    </row>
    <row r="122" spans="2:9" s="3" customFormat="1">
      <c r="B122" s="2"/>
      <c r="C122" s="21"/>
      <c r="F122" s="312"/>
      <c r="G122" s="8"/>
      <c r="I122" s="8"/>
    </row>
    <row r="123" spans="2:9" s="3" customFormat="1">
      <c r="B123" s="2"/>
      <c r="C123" s="21"/>
      <c r="F123" s="312"/>
      <c r="G123" s="8"/>
      <c r="I123" s="8"/>
    </row>
    <row r="124" spans="2:9" s="3" customFormat="1">
      <c r="B124" s="2"/>
      <c r="C124" s="21"/>
      <c r="F124" s="312"/>
      <c r="G124" s="8"/>
      <c r="I124" s="8"/>
    </row>
    <row r="125" spans="2:9" s="3" customFormat="1">
      <c r="B125" s="2"/>
      <c r="C125" s="21"/>
      <c r="F125" s="312"/>
      <c r="G125" s="8"/>
      <c r="I125" s="8"/>
    </row>
    <row r="126" spans="2:9" s="3" customFormat="1">
      <c r="B126" s="2"/>
      <c r="C126" s="21"/>
      <c r="F126" s="312"/>
      <c r="G126" s="8"/>
      <c r="I126" s="8"/>
    </row>
    <row r="127" spans="2:9" s="3" customFormat="1">
      <c r="B127" s="2"/>
      <c r="C127" s="21"/>
      <c r="F127" s="312"/>
      <c r="G127" s="8"/>
      <c r="I127" s="8"/>
    </row>
    <row r="128" spans="2:9" s="3" customFormat="1">
      <c r="B128" s="2"/>
      <c r="C128" s="21"/>
      <c r="F128" s="312"/>
      <c r="G128" s="8"/>
      <c r="I128" s="8"/>
    </row>
    <row r="129" spans="2:9" s="3" customFormat="1">
      <c r="B129" s="2"/>
      <c r="C129" s="21"/>
      <c r="F129" s="312"/>
      <c r="G129" s="8"/>
      <c r="I129" s="8"/>
    </row>
    <row r="130" spans="2:9" s="3" customFormat="1">
      <c r="B130" s="2"/>
      <c r="C130" s="21"/>
      <c r="F130" s="312"/>
      <c r="G130" s="8"/>
      <c r="I130" s="8"/>
    </row>
  </sheetData>
  <sheetProtection algorithmName="SHA-512" hashValue="+r/8tVvlxL74vo2twTzEJ2de9/7vInsHWF73IsfYVgzqRSrfRMxVTbyXyysCmreyZarmVJR01cnZi+4g4qISDQ==" saltValue="1pIErjz1GAYYJAaBfP421A==" spinCount="100000" sheet="1"/>
  <mergeCells count="53">
    <mergeCell ref="C45:J45"/>
    <mergeCell ref="C16:E16"/>
    <mergeCell ref="H16:K16"/>
    <mergeCell ref="C41:J41"/>
    <mergeCell ref="G38:K38"/>
    <mergeCell ref="G36:K36"/>
    <mergeCell ref="C32:E32"/>
    <mergeCell ref="G24:K24"/>
    <mergeCell ref="C18:E18"/>
    <mergeCell ref="H18:K18"/>
    <mergeCell ref="C44:J44"/>
    <mergeCell ref="C24:E24"/>
    <mergeCell ref="C29:E29"/>
    <mergeCell ref="C23:E23"/>
    <mergeCell ref="H28:K28"/>
    <mergeCell ref="C25:E25"/>
    <mergeCell ref="C14:E14"/>
    <mergeCell ref="C15:E15"/>
    <mergeCell ref="H15:K15"/>
    <mergeCell ref="G19:K19"/>
    <mergeCell ref="C19:E19"/>
    <mergeCell ref="C28:E28"/>
    <mergeCell ref="G25:K25"/>
    <mergeCell ref="H23:K23"/>
    <mergeCell ref="H29:K29"/>
    <mergeCell ref="C43:J43"/>
    <mergeCell ref="C42:J42"/>
    <mergeCell ref="C37:E37"/>
    <mergeCell ref="C31:E31"/>
    <mergeCell ref="C38:E38"/>
    <mergeCell ref="H31:K31"/>
    <mergeCell ref="C35:E36"/>
    <mergeCell ref="C34:E34"/>
    <mergeCell ref="G35:K35"/>
    <mergeCell ref="H32:K32"/>
    <mergeCell ref="G34:K34"/>
    <mergeCell ref="H37:K37"/>
    <mergeCell ref="C20:E20"/>
    <mergeCell ref="A1:K1"/>
    <mergeCell ref="B3:K3"/>
    <mergeCell ref="E12:G12"/>
    <mergeCell ref="B2:K2"/>
    <mergeCell ref="C11:E11"/>
    <mergeCell ref="D4:E4"/>
    <mergeCell ref="C10:E10"/>
    <mergeCell ref="H10:K10"/>
    <mergeCell ref="F4:H4"/>
    <mergeCell ref="H7:K9"/>
    <mergeCell ref="H11:K11"/>
    <mergeCell ref="G20:K20"/>
    <mergeCell ref="C13:E13"/>
    <mergeCell ref="H13:K13"/>
    <mergeCell ref="H14:K14"/>
  </mergeCells>
  <dataValidations count="9">
    <dataValidation type="list" allowBlank="1" showInputMessage="1" showErrorMessage="1" sqref="G23 G37 G31 G17 G28:G29 G11" xr:uid="{00000000-0002-0000-0B00-000000000000}">
      <formula1>"Yes, No"</formula1>
    </dataValidation>
    <dataValidation type="list" allowBlank="1" showInputMessage="1" showErrorMessage="1" sqref="G24:K24" xr:uid="{00000000-0002-0000-0B00-000001000000}">
      <formula1>"Appraisal, Appraisal of previous project, Other"</formula1>
    </dataValidation>
    <dataValidation type="list" allowBlank="1" showInputMessage="1" showErrorMessage="1" sqref="G25:K25" xr:uid="{00000000-0002-0000-0B00-000003000000}">
      <formula1>"Home is pre-sold, Marketing plan, Organization's previous success."</formula1>
    </dataValidation>
    <dataValidation type="list" allowBlank="1" showInputMessage="1" showErrorMessage="1" sqref="H11:K11" xr:uid="{00000000-0002-0000-0B00-000004000000}">
      <formula1>"Falls within common TDC range for similar projects.,Does not fall within common range for simiilar projects., Unique nature of project translates to high costs."</formula1>
    </dataValidation>
    <dataValidation type="list" allowBlank="1" showInputMessage="1" showErrorMessage="1" sqref="H10:K10" xr:uid="{00000000-0002-0000-0B00-000005000000}">
      <formula1>"KHC DCR dept. deems costs reasonable.,Falls within common TDC range for similar projects.,Does not fall within common range for simiilar projects., Unique nature of project translates to high costs."</formula1>
    </dataValidation>
    <dataValidation type="list" allowBlank="1" showInputMessage="1" showErrorMessage="1" sqref="G34:K34" xr:uid="{00000000-0002-0000-0B00-000006000000}">
      <formula1>"Creates a permanently affordable home for a qualified buyer., Contributes to rebuilding a challenged housing market., Contriubutes to disaster recovery efforts.,  Other"</formula1>
    </dataValidation>
    <dataValidation type="list" allowBlank="1" showInputMessage="1" showErrorMessage="1" sqref="G35:K36" xr:uid="{00000000-0002-0000-0B00-000007000000}">
      <formula1>"None,Must secure additional funding.,Additional documents required., Must replace staff., Other"</formula1>
    </dataValidation>
    <dataValidation type="list" allowBlank="1" showInputMessage="1" showErrorMessage="1" sqref="H31:K31" xr:uid="{00000000-0002-0000-0B00-000008000000}">
      <formula1>"Home is pre-sold and full-funded.,Organization has complete similar projects successfully.,Strong development team."</formula1>
    </dataValidation>
    <dataValidation type="list" allowBlank="1" showInputMessage="1" showErrorMessage="1" sqref="G32" xr:uid="{00000000-0002-0000-0B00-000009000000}">
      <formula1>"Yes, No, None Known"</formula1>
    </dataValidation>
  </dataValidations>
  <printOptions horizontalCentered="1"/>
  <pageMargins left="0.25" right="0.25" top="0.75" bottom="0.75" header="0.3" footer="0.3"/>
  <pageSetup scale="71" orientation="portrait" r:id="rId1"/>
  <headerFooter>
    <oddFooter>&amp;L&amp;"-,Regular"&amp;9&amp;F
&amp;A&amp;R&amp;"Calibri,Regular"&amp;9Page &amp;P of &amp;N
&amp;D</oddFooter>
  </headerFooter>
  <ignoredErrors>
    <ignoredError sqref="B20:B21 B33 B30 B26" numberStoredAsText="1"/>
    <ignoredError sqref="G13 G14:G16 G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79998168889431442"/>
    <pageSetUpPr fitToPage="1"/>
  </sheetPr>
  <dimension ref="A1:V198"/>
  <sheetViews>
    <sheetView zoomScale="120" zoomScaleNormal="120" workbookViewId="0">
      <selection activeCell="D4" sqref="D4:I4"/>
    </sheetView>
  </sheetViews>
  <sheetFormatPr defaultColWidth="8.85546875" defaultRowHeight="15"/>
  <cols>
    <col min="1" max="1" width="1.140625" style="845" customWidth="1"/>
    <col min="2" max="2" width="31.85546875" style="845" customWidth="1"/>
    <col min="3" max="3" width="18.42578125" style="846" customWidth="1"/>
    <col min="4" max="4" width="2.5703125" style="845" bestFit="1" customWidth="1"/>
    <col min="5" max="5" width="9.5703125" style="845" customWidth="1"/>
    <col min="6" max="6" width="8.85546875" style="845"/>
    <col min="7" max="7" width="9.42578125" style="845" customWidth="1"/>
    <col min="8" max="8" width="8.85546875" style="845"/>
    <col min="9" max="9" width="10.140625" style="845" bestFit="1" customWidth="1"/>
    <col min="10" max="10" width="0.85546875" style="845" customWidth="1"/>
    <col min="11" max="16384" width="8.85546875" style="845"/>
  </cols>
  <sheetData>
    <row r="1" spans="1:20" s="559" customFormat="1" ht="18.75">
      <c r="A1" s="2298" t="s">
        <v>1002</v>
      </c>
      <c r="B1" s="2298"/>
      <c r="C1" s="2298"/>
      <c r="D1" s="2298"/>
      <c r="E1" s="2298"/>
      <c r="F1" s="2298"/>
      <c r="G1" s="2298"/>
      <c r="H1" s="2298"/>
      <c r="I1" s="2298"/>
      <c r="J1" s="2298"/>
      <c r="K1" s="480"/>
      <c r="L1" s="480"/>
      <c r="M1" s="480"/>
      <c r="N1" s="480"/>
      <c r="O1" s="480"/>
      <c r="P1" s="480"/>
      <c r="Q1" s="480"/>
      <c r="R1" s="480"/>
      <c r="S1" s="480"/>
      <c r="T1" s="480"/>
    </row>
    <row r="2" spans="1:20" s="460" customFormat="1" ht="18.75" customHeight="1">
      <c r="A2" s="2344" t="s">
        <v>667</v>
      </c>
      <c r="B2" s="2344"/>
      <c r="C2" s="2344"/>
      <c r="D2" s="2344"/>
      <c r="E2" s="2344"/>
      <c r="F2" s="2344"/>
      <c r="G2" s="2344"/>
      <c r="H2" s="2344"/>
      <c r="I2" s="2344"/>
      <c r="J2" s="2344"/>
      <c r="K2" s="481"/>
      <c r="L2" s="481"/>
      <c r="M2" s="481"/>
      <c r="N2" s="481"/>
      <c r="O2" s="481"/>
      <c r="P2" s="481"/>
      <c r="Q2" s="481"/>
      <c r="R2" s="481"/>
      <c r="S2" s="481"/>
      <c r="T2" s="481"/>
    </row>
    <row r="3" spans="1:20" s="460" customFormat="1" ht="18.75" customHeight="1">
      <c r="A3" s="2345" t="s">
        <v>926</v>
      </c>
      <c r="B3" s="2345"/>
      <c r="C3" s="2345"/>
      <c r="D3" s="2345"/>
      <c r="E3" s="2345"/>
      <c r="F3" s="2345"/>
      <c r="G3" s="2345"/>
      <c r="H3" s="2345"/>
      <c r="I3" s="2345"/>
      <c r="J3" s="2345"/>
      <c r="K3" s="482"/>
      <c r="L3" s="482"/>
      <c r="M3" s="482"/>
      <c r="N3" s="482"/>
      <c r="O3" s="482"/>
      <c r="P3" s="482"/>
      <c r="Q3" s="482"/>
      <c r="R3" s="482"/>
      <c r="S3" s="482"/>
      <c r="T3" s="482"/>
    </row>
    <row r="4" spans="1:20" s="813" customFormat="1" ht="18.600000000000001" customHeight="1">
      <c r="A4" s="485"/>
      <c r="B4" s="507" t="s">
        <v>518</v>
      </c>
      <c r="C4" s="500">
        <f>'KHC Evaluation'!J5</f>
        <v>0</v>
      </c>
      <c r="D4" s="2343" t="s">
        <v>520</v>
      </c>
      <c r="E4" s="2343"/>
      <c r="F4" s="2343"/>
      <c r="G4" s="2343"/>
      <c r="H4" s="2343"/>
      <c r="I4" s="2343"/>
      <c r="J4" s="487"/>
      <c r="K4" s="487"/>
      <c r="L4" s="487"/>
      <c r="M4" s="487"/>
      <c r="N4" s="487"/>
      <c r="O4" s="487"/>
      <c r="P4" s="487"/>
      <c r="Q4" s="487"/>
      <c r="R4" s="487"/>
      <c r="S4" s="487"/>
      <c r="T4" s="487"/>
    </row>
    <row r="5" spans="1:20" s="813" customFormat="1">
      <c r="A5" s="485"/>
      <c r="B5" s="507" t="s">
        <v>593</v>
      </c>
      <c r="C5" s="500">
        <f>'KHC Evaluation'!J6</f>
        <v>0</v>
      </c>
      <c r="D5" s="501"/>
      <c r="E5" s="510" t="s">
        <v>516</v>
      </c>
      <c r="F5" s="2340"/>
      <c r="G5" s="2340"/>
      <c r="H5" s="502" t="s">
        <v>517</v>
      </c>
      <c r="I5" s="811"/>
      <c r="J5" s="487"/>
      <c r="K5" s="487"/>
      <c r="L5" s="487"/>
      <c r="M5" s="487"/>
      <c r="N5" s="487"/>
      <c r="O5" s="487"/>
      <c r="P5" s="487"/>
      <c r="Q5" s="487"/>
      <c r="R5" s="487"/>
      <c r="S5" s="487"/>
      <c r="T5" s="487"/>
    </row>
    <row r="6" spans="1:20" s="813" customFormat="1" ht="3.6" customHeight="1">
      <c r="A6" s="485"/>
      <c r="B6" s="499"/>
      <c r="C6" s="500"/>
      <c r="D6" s="501"/>
      <c r="E6" s="510"/>
      <c r="F6" s="814"/>
      <c r="G6" s="814"/>
      <c r="H6" s="502"/>
      <c r="I6" s="506"/>
      <c r="J6" s="487"/>
      <c r="K6" s="487"/>
      <c r="L6" s="487"/>
      <c r="M6" s="487"/>
      <c r="N6" s="487"/>
      <c r="O6" s="487"/>
      <c r="P6" s="487"/>
      <c r="Q6" s="487"/>
      <c r="R6" s="487"/>
      <c r="S6" s="487"/>
      <c r="T6" s="487"/>
    </row>
    <row r="7" spans="1:20" s="813" customFormat="1">
      <c r="A7" s="485"/>
      <c r="B7" s="815" t="s">
        <v>475</v>
      </c>
      <c r="C7" s="494">
        <f>ProjNum</f>
        <v>0</v>
      </c>
      <c r="D7" s="501"/>
      <c r="E7" s="510" t="s">
        <v>282</v>
      </c>
      <c r="F7" s="2340"/>
      <c r="G7" s="2340"/>
      <c r="H7" s="2340"/>
      <c r="I7" s="2340"/>
      <c r="J7" s="487"/>
      <c r="K7" s="487"/>
      <c r="L7" s="487"/>
      <c r="M7" s="487"/>
      <c r="N7" s="487"/>
      <c r="O7" s="487"/>
      <c r="P7" s="487"/>
      <c r="Q7" s="487"/>
      <c r="R7" s="487"/>
      <c r="S7" s="487"/>
      <c r="T7" s="487"/>
    </row>
    <row r="8" spans="1:20" s="813" customFormat="1" ht="3.6" customHeight="1">
      <c r="A8" s="485"/>
      <c r="B8" s="513"/>
      <c r="C8" s="500"/>
      <c r="D8" s="501"/>
      <c r="E8" s="503"/>
      <c r="F8" s="814"/>
      <c r="G8" s="814"/>
      <c r="H8" s="814"/>
      <c r="I8" s="814"/>
      <c r="J8" s="487"/>
      <c r="K8" s="487"/>
      <c r="L8" s="487"/>
      <c r="M8" s="487"/>
      <c r="N8" s="487"/>
      <c r="O8" s="487"/>
      <c r="P8" s="487"/>
      <c r="Q8" s="487"/>
      <c r="R8" s="487"/>
      <c r="S8" s="487"/>
      <c r="T8" s="487"/>
    </row>
    <row r="9" spans="1:20" s="816" customFormat="1" ht="23.85" customHeight="1">
      <c r="A9" s="504"/>
      <c r="B9" s="815" t="s">
        <v>474</v>
      </c>
      <c r="C9" s="812"/>
      <c r="D9" s="2341" t="s">
        <v>521</v>
      </c>
      <c r="E9" s="2342"/>
      <c r="F9" s="2346"/>
      <c r="G9" s="2346"/>
      <c r="H9" s="2346"/>
      <c r="I9" s="2346"/>
      <c r="J9" s="505"/>
      <c r="K9" s="505"/>
      <c r="L9" s="505"/>
      <c r="M9" s="505"/>
      <c r="N9" s="505"/>
      <c r="O9" s="505"/>
      <c r="P9" s="505"/>
      <c r="Q9" s="505"/>
      <c r="R9" s="505"/>
      <c r="S9" s="505"/>
      <c r="T9" s="505"/>
    </row>
    <row r="10" spans="1:20" s="816" customFormat="1" ht="4.3499999999999996" customHeight="1">
      <c r="A10" s="504"/>
      <c r="B10" s="492"/>
      <c r="C10" s="494"/>
      <c r="D10" s="511"/>
      <c r="E10" s="512"/>
      <c r="F10" s="817"/>
      <c r="G10" s="817"/>
      <c r="H10" s="817"/>
      <c r="I10" s="817"/>
      <c r="J10" s="505"/>
      <c r="K10" s="505"/>
      <c r="L10" s="505"/>
      <c r="M10" s="505"/>
      <c r="N10" s="505"/>
      <c r="O10" s="505"/>
      <c r="P10" s="505"/>
      <c r="Q10" s="505"/>
      <c r="R10" s="505"/>
      <c r="S10" s="505"/>
      <c r="T10" s="505"/>
    </row>
    <row r="11" spans="1:20" s="818" customFormat="1" ht="13.5" customHeight="1">
      <c r="B11" s="508" t="s">
        <v>618</v>
      </c>
      <c r="C11" s="498">
        <f>developer</f>
        <v>0</v>
      </c>
      <c r="D11" s="819"/>
      <c r="E11" s="819"/>
      <c r="F11" s="819"/>
      <c r="G11" s="819"/>
      <c r="H11" s="819"/>
      <c r="I11" s="819"/>
      <c r="P11" s="488"/>
      <c r="Q11" s="489"/>
    </row>
    <row r="12" spans="1:20" s="818" customFormat="1" ht="14.25" customHeight="1">
      <c r="B12" s="820" t="s">
        <v>484</v>
      </c>
      <c r="C12" s="486">
        <f>'1)Project Summary '!G44</f>
        <v>0</v>
      </c>
      <c r="D12" s="2337">
        <f>'1)Project Summary '!G47</f>
        <v>0</v>
      </c>
      <c r="E12" s="2337"/>
      <c r="F12" s="2338">
        <f>'1)Project Summary '!P45</f>
        <v>0</v>
      </c>
      <c r="G12" s="2338"/>
      <c r="H12" s="2339">
        <f>'1)Project Summary '!Q47</f>
        <v>0</v>
      </c>
      <c r="I12" s="2339"/>
      <c r="P12" s="488"/>
      <c r="Q12" s="489"/>
    </row>
    <row r="13" spans="1:20" s="490" customFormat="1">
      <c r="B13" s="821" t="s">
        <v>461</v>
      </c>
      <c r="C13" s="822" t="s">
        <v>483</v>
      </c>
      <c r="D13" s="2333" t="s">
        <v>565</v>
      </c>
      <c r="E13" s="2333"/>
      <c r="F13" s="493">
        <f>'1)Project Summary '!U7</f>
        <v>0</v>
      </c>
      <c r="G13" s="2330">
        <f>Constr</f>
        <v>0</v>
      </c>
      <c r="H13" s="2331"/>
      <c r="I13" s="2331"/>
    </row>
    <row r="14" spans="1:20" s="818" customFormat="1">
      <c r="B14" s="509" t="s">
        <v>32</v>
      </c>
      <c r="C14" s="947">
        <f>proj</f>
        <v>0</v>
      </c>
      <c r="E14" s="492" t="s">
        <v>570</v>
      </c>
      <c r="F14" s="866">
        <f>'1)Project Summary '!T20</f>
        <v>0</v>
      </c>
      <c r="G14" s="1244" t="s">
        <v>668</v>
      </c>
      <c r="H14" s="841">
        <f>'1)Project Summary '!T21</f>
        <v>0</v>
      </c>
      <c r="I14" s="1328"/>
      <c r="P14" s="823"/>
      <c r="Q14" s="824"/>
    </row>
    <row r="15" spans="1:20" s="818" customFormat="1">
      <c r="B15" s="1327">
        <f>'1)Project Summary '!J22</f>
        <v>0</v>
      </c>
      <c r="C15" s="825">
        <f>city</f>
        <v>0</v>
      </c>
      <c r="D15" s="826" t="s">
        <v>4</v>
      </c>
      <c r="E15" s="825">
        <f>zip</f>
        <v>0</v>
      </c>
      <c r="F15" s="825"/>
      <c r="G15" s="867" t="s">
        <v>30</v>
      </c>
      <c r="H15" s="2329">
        <f>county</f>
        <v>0</v>
      </c>
      <c r="I15" s="2329"/>
    </row>
    <row r="16" spans="1:20" s="818" customFormat="1">
      <c r="B16" s="1746" t="s">
        <v>918</v>
      </c>
      <c r="C16" s="1747">
        <f>'1)Project Summary '!H20</f>
        <v>0</v>
      </c>
      <c r="E16" s="2334"/>
      <c r="F16" s="2334"/>
      <c r="G16" s="494"/>
    </row>
    <row r="17" spans="2:13" s="818" customFormat="1" ht="25.5" customHeight="1">
      <c r="B17" s="1746" t="s">
        <v>569</v>
      </c>
      <c r="C17" s="2335">
        <f>'1)Project Summary '!J24</f>
        <v>0</v>
      </c>
      <c r="D17" s="2335"/>
      <c r="E17" s="2335"/>
      <c r="F17" s="2335"/>
      <c r="G17" s="2335"/>
    </row>
    <row r="18" spans="2:13" s="818" customFormat="1" ht="16.5" customHeight="1">
      <c r="B18" s="488" t="s">
        <v>919</v>
      </c>
      <c r="C18" s="827">
        <f>'3)Sources &amp; Uses'!E63</f>
        <v>0</v>
      </c>
      <c r="D18" s="2327"/>
      <c r="E18" s="2327"/>
      <c r="F18" s="2327"/>
      <c r="G18" s="2328"/>
      <c r="H18" s="2328"/>
      <c r="I18" s="2328"/>
    </row>
    <row r="19" spans="2:13" s="818" customFormat="1" ht="15.75">
      <c r="B19" s="1676" t="s">
        <v>920</v>
      </c>
      <c r="C19" s="827">
        <f>'3)Sources &amp; Uses'!E59</f>
        <v>0</v>
      </c>
      <c r="D19" s="1673"/>
      <c r="E19" s="1673"/>
      <c r="F19" s="1673"/>
      <c r="G19" s="1673"/>
      <c r="H19" s="1674"/>
      <c r="I19" s="1674"/>
    </row>
    <row r="20" spans="2:13" s="818" customFormat="1">
      <c r="B20" s="488" t="s">
        <v>921</v>
      </c>
      <c r="C20" s="827">
        <f>'3)Sources &amp; Uses'!E64</f>
        <v>0</v>
      </c>
      <c r="D20" s="1673"/>
      <c r="E20" s="1673"/>
      <c r="F20" s="1673"/>
      <c r="G20" s="1673"/>
      <c r="H20" s="1674"/>
      <c r="I20" s="1674"/>
    </row>
    <row r="21" spans="2:13" s="818" customFormat="1">
      <c r="B21" s="1675" t="s">
        <v>922</v>
      </c>
      <c r="C21" s="827">
        <f>'3)Sources &amp; Uses'!E58+'3)Sources &amp; Uses'!E62</f>
        <v>0</v>
      </c>
      <c r="D21" s="1673"/>
      <c r="E21" s="1673"/>
      <c r="F21" s="1673"/>
      <c r="G21" s="1673"/>
      <c r="H21" s="1674"/>
      <c r="I21" s="1674"/>
    </row>
    <row r="22" spans="2:13" s="818" customFormat="1">
      <c r="B22" s="1748" t="s">
        <v>923</v>
      </c>
      <c r="C22" s="827">
        <f>'3)Sources &amp; Uses'!E61+'3)Sources &amp; Uses'!E57</f>
        <v>0</v>
      </c>
      <c r="D22" s="1673"/>
      <c r="E22" s="1673"/>
      <c r="F22" s="1673"/>
      <c r="G22" s="1673"/>
      <c r="H22" s="1674"/>
      <c r="I22" s="1674"/>
    </row>
    <row r="23" spans="2:13" s="818" customFormat="1">
      <c r="B23" s="823" t="s">
        <v>924</v>
      </c>
      <c r="C23" s="827">
        <f>C20-C21-C22</f>
        <v>0</v>
      </c>
      <c r="D23" s="1673"/>
      <c r="E23" s="1673"/>
      <c r="F23" s="1673"/>
      <c r="G23" s="1673"/>
      <c r="H23" s="1674"/>
      <c r="I23" s="1674"/>
    </row>
    <row r="24" spans="2:13" s="490" customFormat="1">
      <c r="B24" s="821" t="s">
        <v>499</v>
      </c>
      <c r="C24" s="828">
        <f>'3)Sources &amp; Uses'!E18</f>
        <v>0</v>
      </c>
      <c r="D24" s="2336" t="s">
        <v>498</v>
      </c>
      <c r="E24" s="2336"/>
      <c r="F24" s="2336"/>
      <c r="G24" s="2336"/>
      <c r="H24" s="829" t="e">
        <f>(#REF!+C18+#REF!)/C24</f>
        <v>#REF!</v>
      </c>
      <c r="I24" s="830"/>
    </row>
    <row r="25" spans="2:13" s="490" customFormat="1">
      <c r="B25" s="831" t="s">
        <v>500</v>
      </c>
      <c r="C25" s="943" t="e">
        <f>'3)Sources &amp; Uses'!J16</f>
        <v>#DIV/0!</v>
      </c>
      <c r="E25" s="497" t="s">
        <v>16</v>
      </c>
      <c r="F25" s="818"/>
      <c r="G25" s="820"/>
      <c r="H25" s="824" t="e">
        <f>IF(H24&gt;10%,"Yes","NO")</f>
        <v>#REF!</v>
      </c>
    </row>
    <row r="26" spans="2:13" s="490" customFormat="1">
      <c r="B26" s="492" t="s">
        <v>501</v>
      </c>
      <c r="C26" s="832">
        <f>'1)Project Summary '!O86</f>
        <v>0</v>
      </c>
      <c r="E26" s="492" t="s">
        <v>17</v>
      </c>
      <c r="F26" s="818"/>
      <c r="G26" s="820"/>
      <c r="H26" s="824" t="e">
        <f>IF(H24&gt;10%,"Yes","NO")</f>
        <v>#REF!</v>
      </c>
    </row>
    <row r="27" spans="2:13" s="490" customFormat="1">
      <c r="B27" s="833" t="s">
        <v>502</v>
      </c>
      <c r="C27" s="834">
        <f>'1)Project Summary '!U22</f>
        <v>0</v>
      </c>
      <c r="D27" s="2332" t="s">
        <v>568</v>
      </c>
      <c r="E27" s="2332"/>
      <c r="F27" s="2332"/>
      <c r="G27" s="2332"/>
      <c r="H27" s="2332"/>
      <c r="I27" s="860"/>
      <c r="J27" s="861"/>
      <c r="K27" s="861"/>
    </row>
    <row r="28" spans="2:13" s="490" customFormat="1">
      <c r="B28" s="492" t="s">
        <v>519</v>
      </c>
      <c r="C28" s="491">
        <f>TDC</f>
        <v>0</v>
      </c>
    </row>
    <row r="29" spans="2:13" s="490" customFormat="1">
      <c r="B29" s="492" t="s">
        <v>463</v>
      </c>
      <c r="C29" s="491">
        <f>HomePrice</f>
        <v>0</v>
      </c>
    </row>
    <row r="30" spans="2:13" s="490" customFormat="1">
      <c r="B30" s="492" t="s">
        <v>925</v>
      </c>
      <c r="C30" s="835">
        <f>'3)Sources &amp; Uses'!E60+'3)Sources &amp; Uses'!E56</f>
        <v>0</v>
      </c>
    </row>
    <row r="31" spans="2:13" s="490" customFormat="1">
      <c r="B31" s="865" t="s">
        <v>275</v>
      </c>
      <c r="C31" s="486">
        <f>buyer</f>
        <v>0</v>
      </c>
      <c r="E31" s="492" t="s">
        <v>464</v>
      </c>
      <c r="G31" s="818"/>
      <c r="H31" s="835">
        <f>'4)Buyer Affordability'!F13</f>
        <v>0</v>
      </c>
      <c r="L31" s="492"/>
      <c r="M31" s="492"/>
    </row>
    <row r="32" spans="2:13" s="490" customFormat="1">
      <c r="B32" s="492" t="s">
        <v>20</v>
      </c>
      <c r="C32" s="872">
        <f>HHsize</f>
        <v>0</v>
      </c>
      <c r="D32" s="873"/>
      <c r="E32" s="833" t="s">
        <v>465</v>
      </c>
      <c r="F32" s="826"/>
      <c r="G32" s="826"/>
      <c r="H32" s="836" t="e">
        <f>'4)Buyer Affordability'!F16</f>
        <v>#DIV/0!</v>
      </c>
      <c r="I32" s="826"/>
      <c r="L32" s="492"/>
      <c r="M32" s="492"/>
    </row>
    <row r="33" spans="2:22" s="490" customFormat="1" ht="3.6" customHeight="1">
      <c r="B33" s="868"/>
    </row>
    <row r="34" spans="2:22" s="490" customFormat="1">
      <c r="B34" s="492" t="s">
        <v>462</v>
      </c>
      <c r="C34" s="494"/>
      <c r="J34" s="837"/>
      <c r="K34" s="837"/>
      <c r="L34" s="837"/>
      <c r="M34" s="837"/>
      <c r="N34" s="837"/>
      <c r="O34" s="493"/>
      <c r="P34" s="494"/>
      <c r="Q34" s="493"/>
      <c r="R34" s="493"/>
      <c r="S34" s="493"/>
      <c r="U34" s="495"/>
    </row>
    <row r="35" spans="2:22" s="490" customFormat="1">
      <c r="B35" s="493" t="s">
        <v>995</v>
      </c>
      <c r="C35" s="838">
        <f>'1)Project Summary '!K162</f>
        <v>0</v>
      </c>
      <c r="E35" s="839" t="s">
        <v>478</v>
      </c>
      <c r="I35" s="840">
        <f>'1)Project Summary '!K158</f>
        <v>0</v>
      </c>
    </row>
    <row r="36" spans="2:22" s="490" customFormat="1">
      <c r="B36" s="493" t="s">
        <v>504</v>
      </c>
      <c r="C36" s="838">
        <f>'1)Project Summary '!K164</f>
        <v>0</v>
      </c>
      <c r="E36" s="839" t="s">
        <v>477</v>
      </c>
      <c r="I36" s="840">
        <f>'1)Project Summary '!K159</f>
        <v>0</v>
      </c>
      <c r="U36" s="496"/>
      <c r="V36" s="496"/>
    </row>
    <row r="37" spans="2:22" s="490" customFormat="1">
      <c r="B37" s="493" t="s">
        <v>14</v>
      </c>
      <c r="C37" s="838">
        <f>'1)Project Summary '!K166</f>
        <v>0</v>
      </c>
      <c r="L37" s="496"/>
      <c r="M37" s="496"/>
      <c r="N37" s="496"/>
      <c r="O37" s="496"/>
      <c r="T37" s="496"/>
      <c r="U37" s="496"/>
      <c r="V37" s="496"/>
    </row>
    <row r="38" spans="2:22" s="490" customFormat="1">
      <c r="B38" s="493" t="str">
        <f>'1)Project Summary '!C165</f>
        <v>Elderly (62+ years of age)</v>
      </c>
      <c r="C38" s="838">
        <f>'1)Project Summary '!K165</f>
        <v>0</v>
      </c>
      <c r="L38" s="496"/>
      <c r="M38" s="496"/>
      <c r="N38" s="496"/>
      <c r="O38" s="496"/>
      <c r="T38" s="496"/>
      <c r="U38" s="496"/>
      <c r="V38" s="496"/>
    </row>
    <row r="39" spans="2:22" s="490" customFormat="1">
      <c r="B39" s="493" t="s">
        <v>466</v>
      </c>
      <c r="C39" s="838">
        <f>'1)Project Summary '!K167</f>
        <v>0</v>
      </c>
    </row>
    <row r="40" spans="2:22" s="490" customFormat="1">
      <c r="B40" s="493" t="s">
        <v>467</v>
      </c>
      <c r="C40" s="838">
        <f>'1)Project Summary '!K170</f>
        <v>0</v>
      </c>
      <c r="T40" s="493"/>
      <c r="V40" s="494"/>
    </row>
    <row r="41" spans="2:22" s="490" customFormat="1">
      <c r="B41" s="493" t="s">
        <v>468</v>
      </c>
      <c r="C41" s="838">
        <f>'1)Project Summary '!K171</f>
        <v>0</v>
      </c>
      <c r="V41" s="840"/>
    </row>
    <row r="42" spans="2:22" s="490" customFormat="1">
      <c r="B42" s="493" t="s">
        <v>469</v>
      </c>
      <c r="C42" s="838">
        <f>'1)Project Summary '!K172</f>
        <v>0</v>
      </c>
    </row>
    <row r="43" spans="2:22" s="490" customFormat="1">
      <c r="B43" s="493" t="s">
        <v>27</v>
      </c>
      <c r="C43" s="838">
        <f>'1)Project Summary '!K173</f>
        <v>0</v>
      </c>
    </row>
    <row r="44" spans="2:22" s="490" customFormat="1">
      <c r="B44" s="493" t="s">
        <v>505</v>
      </c>
      <c r="C44" s="838">
        <f>'1)Project Summary '!K160</f>
        <v>0</v>
      </c>
    </row>
    <row r="45" spans="2:22" s="490" customFormat="1">
      <c r="B45" s="493" t="s">
        <v>503</v>
      </c>
      <c r="C45" s="1723">
        <f>'1)Project Summary '!K161</f>
        <v>0</v>
      </c>
      <c r="D45" s="1328"/>
    </row>
    <row r="46" spans="2:22" s="490" customFormat="1"/>
    <row r="47" spans="2:22" s="490" customFormat="1">
      <c r="B47" s="492" t="s">
        <v>476</v>
      </c>
    </row>
    <row r="48" spans="2:22" s="490" customFormat="1" ht="14.25" customHeight="1">
      <c r="B48" s="841" t="s">
        <v>470</v>
      </c>
      <c r="C48" s="838">
        <f>'1)Project Summary '!S136</f>
        <v>0</v>
      </c>
    </row>
    <row r="49" spans="2:8" s="490" customFormat="1" ht="13.5" customHeight="1">
      <c r="B49" s="841" t="s">
        <v>471</v>
      </c>
      <c r="C49" s="838">
        <f>'1)Project Summary '!S137</f>
        <v>0</v>
      </c>
    </row>
    <row r="50" spans="2:8" s="490" customFormat="1">
      <c r="B50" s="841" t="s">
        <v>472</v>
      </c>
      <c r="C50" s="838">
        <f>'1)Project Summary '!S138</f>
        <v>0</v>
      </c>
    </row>
    <row r="51" spans="2:8" s="490" customFormat="1">
      <c r="B51" s="841" t="s">
        <v>473</v>
      </c>
      <c r="C51" s="838">
        <f>'1)Project Summary '!S139</f>
        <v>0</v>
      </c>
    </row>
    <row r="52" spans="2:8" s="490" customFormat="1">
      <c r="B52" s="833"/>
      <c r="C52" s="834"/>
    </row>
    <row r="53" spans="2:8" s="490" customFormat="1" ht="9.6" customHeight="1">
      <c r="C53" s="494"/>
      <c r="G53" s="843"/>
      <c r="H53" s="843"/>
    </row>
    <row r="54" spans="2:8" s="490" customFormat="1">
      <c r="C54" s="494"/>
      <c r="G54" s="843"/>
      <c r="H54" s="843"/>
    </row>
    <row r="55" spans="2:8" s="490" customFormat="1">
      <c r="C55" s="494"/>
      <c r="G55" s="843"/>
      <c r="H55" s="843"/>
    </row>
    <row r="56" spans="2:8" s="490" customFormat="1">
      <c r="C56" s="494"/>
      <c r="G56" s="843"/>
      <c r="H56" s="843"/>
    </row>
    <row r="57" spans="2:8" s="490" customFormat="1">
      <c r="C57" s="494"/>
      <c r="G57" s="843"/>
      <c r="H57" s="843"/>
    </row>
    <row r="58" spans="2:8" s="490" customFormat="1">
      <c r="C58" s="494"/>
      <c r="G58" s="843"/>
      <c r="H58" s="843"/>
    </row>
    <row r="59" spans="2:8" s="490" customFormat="1">
      <c r="C59" s="494"/>
      <c r="G59" s="843"/>
      <c r="H59" s="843"/>
    </row>
    <row r="60" spans="2:8" s="490" customFormat="1">
      <c r="C60" s="494"/>
      <c r="G60" s="843"/>
      <c r="H60" s="843"/>
    </row>
    <row r="61" spans="2:8" s="490" customFormat="1">
      <c r="C61" s="494"/>
      <c r="G61" s="460"/>
      <c r="H61" s="460"/>
    </row>
    <row r="62" spans="2:8" s="490" customFormat="1">
      <c r="C62" s="494"/>
      <c r="G62" s="460"/>
      <c r="H62" s="460"/>
    </row>
    <row r="63" spans="2:8" s="490" customFormat="1">
      <c r="C63" s="494"/>
      <c r="F63" s="843"/>
      <c r="G63" s="460"/>
      <c r="H63" s="460"/>
    </row>
    <row r="64" spans="2:8" s="490" customFormat="1">
      <c r="C64" s="494"/>
      <c r="F64" s="843"/>
      <c r="G64" s="460"/>
      <c r="H64" s="460"/>
    </row>
    <row r="65" spans="3:19" s="490" customFormat="1">
      <c r="C65" s="494"/>
      <c r="F65" s="843"/>
      <c r="G65" s="460"/>
      <c r="H65" s="460"/>
      <c r="I65" s="843"/>
      <c r="J65" s="843"/>
    </row>
    <row r="66" spans="3:19" s="490" customFormat="1">
      <c r="C66" s="494"/>
      <c r="F66" s="843"/>
      <c r="G66" s="460"/>
      <c r="H66" s="460"/>
      <c r="I66" s="843"/>
      <c r="J66" s="843"/>
      <c r="K66" s="843"/>
      <c r="L66" s="843"/>
      <c r="M66" s="843"/>
      <c r="N66" s="843"/>
    </row>
    <row r="67" spans="3:19" s="490" customFormat="1">
      <c r="C67" s="494"/>
      <c r="F67" s="843"/>
      <c r="G67" s="460"/>
      <c r="H67" s="460"/>
      <c r="I67" s="843"/>
      <c r="J67" s="843"/>
      <c r="K67" s="843"/>
      <c r="L67" s="843"/>
      <c r="M67" s="843"/>
      <c r="N67" s="843"/>
    </row>
    <row r="68" spans="3:19" s="490" customFormat="1">
      <c r="C68" s="494"/>
      <c r="F68" s="843"/>
      <c r="G68" s="460"/>
      <c r="H68" s="460"/>
      <c r="I68" s="843"/>
      <c r="J68" s="843"/>
      <c r="K68" s="843"/>
      <c r="L68" s="843"/>
      <c r="M68" s="843"/>
      <c r="N68" s="843"/>
    </row>
    <row r="69" spans="3:19" s="490" customFormat="1">
      <c r="C69" s="494"/>
      <c r="F69" s="843"/>
      <c r="G69" s="460"/>
      <c r="H69" s="460"/>
      <c r="I69" s="843"/>
      <c r="J69" s="843"/>
      <c r="K69" s="843"/>
      <c r="L69" s="843"/>
      <c r="M69" s="843"/>
      <c r="N69" s="843"/>
    </row>
    <row r="70" spans="3:19" s="490" customFormat="1">
      <c r="C70" s="494"/>
      <c r="F70" s="843"/>
      <c r="G70" s="460"/>
      <c r="H70" s="460"/>
      <c r="I70" s="843"/>
      <c r="J70" s="843"/>
      <c r="K70" s="843"/>
      <c r="L70" s="843"/>
      <c r="M70" s="843"/>
      <c r="N70" s="843"/>
    </row>
    <row r="71" spans="3:19" s="490" customFormat="1">
      <c r="C71" s="494"/>
      <c r="F71" s="460"/>
      <c r="G71" s="460"/>
      <c r="H71" s="460"/>
      <c r="I71" s="843"/>
      <c r="J71" s="843"/>
      <c r="K71" s="843"/>
      <c r="L71" s="843"/>
      <c r="M71" s="843"/>
      <c r="N71" s="843"/>
    </row>
    <row r="72" spans="3:19" s="490" customFormat="1">
      <c r="C72" s="494"/>
      <c r="F72" s="460"/>
      <c r="G72" s="460"/>
      <c r="H72" s="460"/>
      <c r="I72" s="843"/>
      <c r="J72" s="843"/>
      <c r="K72" s="843"/>
      <c r="L72" s="843"/>
      <c r="M72" s="843"/>
      <c r="N72" s="843"/>
    </row>
    <row r="73" spans="3:19" s="490" customFormat="1">
      <c r="C73" s="494"/>
      <c r="F73" s="460"/>
      <c r="G73" s="460"/>
      <c r="H73" s="460"/>
      <c r="I73" s="460"/>
      <c r="J73" s="460"/>
      <c r="K73" s="843"/>
      <c r="L73" s="843"/>
      <c r="M73" s="843"/>
      <c r="N73" s="843"/>
    </row>
    <row r="74" spans="3:19" s="490" customFormat="1">
      <c r="C74" s="494"/>
      <c r="F74" s="460"/>
      <c r="G74" s="460"/>
      <c r="H74" s="460"/>
      <c r="I74" s="460"/>
      <c r="J74" s="460"/>
      <c r="K74" s="460"/>
      <c r="L74" s="460"/>
      <c r="M74" s="460"/>
      <c r="N74" s="460"/>
    </row>
    <row r="75" spans="3:19" s="490" customFormat="1">
      <c r="C75" s="494"/>
      <c r="E75" s="843"/>
      <c r="F75" s="460"/>
      <c r="G75" s="460"/>
      <c r="H75" s="460"/>
      <c r="I75" s="460"/>
      <c r="J75" s="460"/>
      <c r="K75" s="460"/>
      <c r="L75" s="460"/>
      <c r="M75" s="460"/>
      <c r="N75" s="460"/>
    </row>
    <row r="76" spans="3:19" s="490" customFormat="1">
      <c r="C76" s="494"/>
      <c r="E76" s="843"/>
      <c r="F76" s="460"/>
      <c r="G76" s="460"/>
      <c r="H76" s="460"/>
      <c r="I76" s="460"/>
      <c r="J76" s="460"/>
      <c r="K76" s="460"/>
      <c r="L76" s="460"/>
      <c r="M76" s="460"/>
      <c r="N76" s="460"/>
    </row>
    <row r="77" spans="3:19" s="490" customFormat="1">
      <c r="C77" s="494"/>
      <c r="E77" s="843"/>
      <c r="F77" s="460"/>
      <c r="G77" s="460"/>
      <c r="H77" s="460"/>
      <c r="I77" s="460"/>
      <c r="J77" s="460"/>
      <c r="K77" s="460"/>
      <c r="L77" s="460"/>
      <c r="M77" s="460"/>
      <c r="N77" s="460"/>
    </row>
    <row r="78" spans="3:19" s="490" customFormat="1">
      <c r="C78" s="494"/>
      <c r="E78" s="843"/>
      <c r="F78" s="460"/>
      <c r="G78" s="460"/>
      <c r="H78" s="460"/>
      <c r="I78" s="460"/>
      <c r="J78" s="460"/>
      <c r="K78" s="460"/>
      <c r="L78" s="460"/>
      <c r="M78" s="460"/>
      <c r="N78" s="460"/>
    </row>
    <row r="79" spans="3:19" s="490" customFormat="1">
      <c r="C79" s="494"/>
      <c r="E79" s="843"/>
      <c r="F79" s="460"/>
      <c r="G79" s="460"/>
      <c r="H79" s="460"/>
      <c r="I79" s="460"/>
      <c r="J79" s="460"/>
      <c r="K79" s="460"/>
      <c r="L79" s="460"/>
      <c r="M79" s="460"/>
      <c r="N79" s="460"/>
    </row>
    <row r="80" spans="3:19" s="490" customFormat="1">
      <c r="C80" s="494"/>
      <c r="E80" s="843"/>
      <c r="F80" s="460"/>
      <c r="G80" s="460"/>
      <c r="H80" s="460"/>
      <c r="I80" s="460"/>
      <c r="J80" s="460"/>
      <c r="K80" s="460"/>
      <c r="L80" s="460"/>
      <c r="M80" s="460"/>
      <c r="N80" s="460"/>
      <c r="O80" s="843"/>
      <c r="P80" s="843"/>
      <c r="Q80" s="843"/>
      <c r="R80" s="843"/>
      <c r="S80" s="843"/>
    </row>
    <row r="81" spans="1:19" s="490" customFormat="1">
      <c r="C81" s="494"/>
      <c r="E81" s="843"/>
      <c r="F81" s="460"/>
      <c r="G81" s="460"/>
      <c r="H81" s="460"/>
      <c r="I81" s="460"/>
      <c r="J81" s="460"/>
      <c r="K81" s="460"/>
      <c r="L81" s="460"/>
      <c r="M81" s="460"/>
      <c r="N81" s="460"/>
      <c r="O81" s="843"/>
      <c r="P81" s="843"/>
      <c r="Q81" s="843"/>
      <c r="R81" s="843"/>
      <c r="S81" s="843"/>
    </row>
    <row r="82" spans="1:19" s="490" customFormat="1">
      <c r="C82" s="494"/>
      <c r="E82" s="843"/>
      <c r="F82" s="460"/>
      <c r="G82" s="460"/>
      <c r="H82" s="460"/>
      <c r="I82" s="460"/>
      <c r="J82" s="460"/>
      <c r="K82" s="460"/>
      <c r="L82" s="460"/>
      <c r="M82" s="460"/>
      <c r="N82" s="460"/>
      <c r="O82" s="843"/>
      <c r="P82" s="843"/>
      <c r="Q82" s="843"/>
      <c r="R82" s="843"/>
      <c r="S82" s="843"/>
    </row>
    <row r="83" spans="1:19" s="490" customFormat="1">
      <c r="C83" s="494"/>
      <c r="E83" s="460"/>
      <c r="F83" s="460"/>
      <c r="G83" s="460"/>
      <c r="H83" s="460"/>
      <c r="I83" s="460"/>
      <c r="J83" s="460"/>
      <c r="K83" s="460"/>
      <c r="L83" s="460"/>
      <c r="M83" s="460"/>
      <c r="N83" s="460"/>
      <c r="O83" s="843"/>
      <c r="P83" s="843"/>
      <c r="Q83" s="843"/>
      <c r="R83" s="843"/>
      <c r="S83" s="843"/>
    </row>
    <row r="84" spans="1:19" s="490" customFormat="1">
      <c r="C84" s="494"/>
      <c r="E84" s="460"/>
      <c r="F84" s="460"/>
      <c r="G84" s="460"/>
      <c r="H84" s="460"/>
      <c r="I84" s="460"/>
      <c r="J84" s="460"/>
      <c r="K84" s="460"/>
      <c r="L84" s="460"/>
      <c r="M84" s="460"/>
      <c r="N84" s="460"/>
      <c r="O84" s="843"/>
      <c r="P84" s="843"/>
      <c r="Q84" s="843"/>
      <c r="R84" s="843"/>
      <c r="S84" s="843"/>
    </row>
    <row r="85" spans="1:19" s="490" customFormat="1">
      <c r="C85" s="494"/>
      <c r="E85" s="460"/>
      <c r="F85" s="460"/>
      <c r="G85" s="460"/>
      <c r="H85" s="460"/>
      <c r="I85" s="460"/>
      <c r="J85" s="460"/>
      <c r="K85" s="460"/>
      <c r="L85" s="460"/>
      <c r="M85" s="460"/>
      <c r="N85" s="460"/>
      <c r="O85" s="843"/>
      <c r="P85" s="843"/>
      <c r="Q85" s="843"/>
      <c r="R85" s="843"/>
      <c r="S85" s="843"/>
    </row>
    <row r="86" spans="1:19" s="490" customFormat="1">
      <c r="B86" s="843"/>
      <c r="C86" s="842"/>
      <c r="D86" s="843"/>
      <c r="E86" s="460"/>
      <c r="F86" s="460"/>
      <c r="G86" s="460"/>
      <c r="H86" s="460"/>
      <c r="I86" s="460"/>
      <c r="J86" s="460"/>
      <c r="K86" s="460"/>
      <c r="L86" s="460"/>
      <c r="M86" s="460"/>
      <c r="N86" s="460"/>
      <c r="O86" s="843"/>
      <c r="P86" s="843"/>
      <c r="Q86" s="843"/>
      <c r="R86" s="843"/>
      <c r="S86" s="843"/>
    </row>
    <row r="87" spans="1:19" s="490" customFormat="1">
      <c r="B87" s="843"/>
      <c r="C87" s="842"/>
      <c r="D87" s="843"/>
      <c r="E87" s="460"/>
      <c r="F87" s="460"/>
      <c r="G87" s="460"/>
      <c r="H87" s="460"/>
      <c r="I87" s="460"/>
      <c r="J87" s="460"/>
      <c r="K87" s="460"/>
      <c r="L87" s="460"/>
      <c r="M87" s="460"/>
      <c r="N87" s="460"/>
      <c r="O87" s="843"/>
      <c r="P87" s="843"/>
      <c r="Q87" s="843"/>
      <c r="R87" s="843"/>
      <c r="S87" s="843"/>
    </row>
    <row r="88" spans="1:19" s="490" customFormat="1">
      <c r="A88" s="843"/>
      <c r="B88" s="843"/>
      <c r="C88" s="842"/>
      <c r="D88" s="843"/>
      <c r="E88" s="460"/>
      <c r="F88" s="460"/>
      <c r="G88" s="460"/>
      <c r="H88" s="460"/>
      <c r="I88" s="460"/>
      <c r="J88" s="460"/>
      <c r="K88" s="460"/>
      <c r="L88" s="460"/>
      <c r="M88" s="460"/>
      <c r="N88" s="460"/>
      <c r="O88" s="460"/>
      <c r="P88" s="460"/>
      <c r="Q88" s="460"/>
      <c r="R88" s="460"/>
      <c r="S88" s="460"/>
    </row>
    <row r="89" spans="1:19" s="490" customFormat="1">
      <c r="A89" s="843"/>
      <c r="B89" s="843"/>
      <c r="C89" s="842"/>
      <c r="D89" s="843"/>
      <c r="E89" s="460"/>
      <c r="F89" s="460"/>
      <c r="G89" s="460"/>
      <c r="H89" s="460"/>
      <c r="I89" s="460"/>
      <c r="J89" s="460"/>
      <c r="K89" s="460"/>
      <c r="L89" s="460"/>
      <c r="M89" s="460"/>
      <c r="N89" s="460"/>
      <c r="O89" s="460"/>
      <c r="P89" s="460"/>
      <c r="Q89" s="460"/>
      <c r="R89" s="460"/>
      <c r="S89" s="460"/>
    </row>
    <row r="90" spans="1:19" s="843" customFormat="1" ht="12.75">
      <c r="C90" s="842"/>
      <c r="E90" s="460"/>
      <c r="F90" s="460"/>
      <c r="G90" s="460"/>
      <c r="H90" s="460"/>
      <c r="I90" s="460"/>
      <c r="J90" s="460"/>
      <c r="K90" s="460"/>
      <c r="L90" s="460"/>
      <c r="M90" s="460"/>
      <c r="N90" s="460"/>
      <c r="O90" s="460"/>
      <c r="P90" s="460"/>
      <c r="Q90" s="460"/>
      <c r="R90" s="460"/>
      <c r="S90" s="460"/>
    </row>
    <row r="91" spans="1:19" s="843" customFormat="1" ht="12.75">
      <c r="C91" s="842"/>
      <c r="E91" s="460"/>
      <c r="F91" s="460"/>
      <c r="G91" s="460"/>
      <c r="H91" s="460"/>
      <c r="I91" s="460"/>
      <c r="J91" s="460"/>
      <c r="K91" s="460"/>
      <c r="L91" s="460"/>
      <c r="M91" s="460"/>
      <c r="N91" s="460"/>
      <c r="O91" s="460"/>
      <c r="P91" s="460"/>
      <c r="Q91" s="460"/>
      <c r="R91" s="460"/>
      <c r="S91" s="460"/>
    </row>
    <row r="92" spans="1:19" s="843" customFormat="1" ht="12.75">
      <c r="C92" s="842"/>
      <c r="E92" s="460"/>
      <c r="F92" s="460"/>
      <c r="G92" s="460"/>
      <c r="H92" s="460"/>
      <c r="I92" s="460"/>
      <c r="J92" s="460"/>
      <c r="K92" s="460"/>
      <c r="L92" s="460"/>
      <c r="M92" s="460"/>
      <c r="N92" s="460"/>
      <c r="O92" s="460"/>
      <c r="P92" s="460"/>
      <c r="Q92" s="460"/>
      <c r="R92" s="460"/>
      <c r="S92" s="460"/>
    </row>
    <row r="93" spans="1:19" s="843" customFormat="1" ht="12.75">
      <c r="C93" s="842"/>
      <c r="E93" s="460"/>
      <c r="F93" s="460"/>
      <c r="G93" s="460"/>
      <c r="H93" s="460"/>
      <c r="I93" s="460"/>
      <c r="J93" s="460"/>
      <c r="K93" s="460"/>
      <c r="L93" s="460"/>
      <c r="M93" s="460"/>
      <c r="N93" s="460"/>
      <c r="O93" s="460"/>
      <c r="P93" s="460"/>
      <c r="Q93" s="460"/>
      <c r="R93" s="460"/>
      <c r="S93" s="460"/>
    </row>
    <row r="94" spans="1:19" s="843" customFormat="1" ht="12.75">
      <c r="B94" s="460"/>
      <c r="C94" s="844"/>
      <c r="D94" s="460"/>
      <c r="E94" s="460"/>
      <c r="F94" s="460"/>
      <c r="G94" s="460"/>
      <c r="H94" s="460"/>
      <c r="I94" s="460"/>
      <c r="J94" s="460"/>
      <c r="K94" s="460"/>
      <c r="L94" s="460"/>
      <c r="M94" s="460"/>
      <c r="N94" s="460"/>
      <c r="O94" s="460"/>
      <c r="P94" s="460"/>
      <c r="Q94" s="460"/>
      <c r="R94" s="460"/>
      <c r="S94" s="460"/>
    </row>
    <row r="95" spans="1:19" s="843" customFormat="1" ht="12.75">
      <c r="B95" s="460"/>
      <c r="C95" s="844"/>
      <c r="D95" s="460"/>
      <c r="E95" s="460"/>
      <c r="F95" s="460"/>
      <c r="G95" s="460"/>
      <c r="H95" s="460"/>
      <c r="I95" s="460"/>
      <c r="J95" s="460"/>
      <c r="K95" s="460"/>
      <c r="L95" s="460"/>
      <c r="M95" s="460"/>
      <c r="N95" s="460"/>
      <c r="O95" s="460"/>
      <c r="P95" s="460"/>
      <c r="Q95" s="460"/>
      <c r="R95" s="460"/>
      <c r="S95" s="460"/>
    </row>
    <row r="96" spans="1:19" s="843" customFormat="1" ht="12.75">
      <c r="A96" s="460"/>
      <c r="B96" s="460"/>
      <c r="C96" s="844"/>
      <c r="D96" s="460"/>
      <c r="E96" s="460"/>
      <c r="F96" s="460"/>
      <c r="G96" s="460"/>
      <c r="H96" s="460"/>
      <c r="I96" s="460"/>
      <c r="J96" s="460"/>
      <c r="K96" s="460"/>
      <c r="L96" s="460"/>
      <c r="M96" s="460"/>
      <c r="N96" s="460"/>
      <c r="O96" s="460"/>
      <c r="P96" s="460"/>
      <c r="Q96" s="460"/>
      <c r="R96" s="460"/>
      <c r="S96" s="460"/>
    </row>
    <row r="97" spans="1:19" s="843" customFormat="1" ht="12.75">
      <c r="A97" s="460"/>
      <c r="B97" s="460"/>
      <c r="C97" s="844"/>
      <c r="D97" s="460"/>
      <c r="E97" s="460"/>
      <c r="F97" s="460"/>
      <c r="G97" s="460"/>
      <c r="H97" s="460"/>
      <c r="I97" s="460"/>
      <c r="J97" s="460"/>
      <c r="K97" s="460"/>
      <c r="L97" s="460"/>
      <c r="M97" s="460"/>
      <c r="N97" s="460"/>
      <c r="O97" s="460"/>
      <c r="P97" s="460"/>
      <c r="Q97" s="460"/>
      <c r="R97" s="460"/>
      <c r="S97" s="460"/>
    </row>
    <row r="98" spans="1:19" s="460" customFormat="1" ht="12.75">
      <c r="C98" s="844"/>
    </row>
    <row r="99" spans="1:19" s="460" customFormat="1" ht="12.75">
      <c r="C99" s="844"/>
    </row>
    <row r="100" spans="1:19" s="460" customFormat="1" ht="12.75">
      <c r="C100" s="844"/>
    </row>
    <row r="101" spans="1:19" s="460" customFormat="1" ht="12.75">
      <c r="C101" s="844"/>
    </row>
    <row r="102" spans="1:19" s="460" customFormat="1" ht="12.75">
      <c r="C102" s="844"/>
    </row>
    <row r="103" spans="1:19" s="460" customFormat="1" ht="12.75">
      <c r="C103" s="844"/>
    </row>
    <row r="104" spans="1:19" s="460" customFormat="1" ht="12.75">
      <c r="C104" s="844"/>
    </row>
    <row r="105" spans="1:19" s="460" customFormat="1" ht="12.75">
      <c r="C105" s="844"/>
    </row>
    <row r="106" spans="1:19" s="460" customFormat="1" ht="12.75">
      <c r="C106" s="844"/>
    </row>
    <row r="107" spans="1:19" s="460" customFormat="1" ht="12.75">
      <c r="C107" s="844"/>
    </row>
    <row r="108" spans="1:19" s="460" customFormat="1" ht="12.75">
      <c r="C108" s="844"/>
    </row>
    <row r="109" spans="1:19" s="460" customFormat="1" ht="12.75">
      <c r="C109" s="844"/>
    </row>
    <row r="110" spans="1:19" s="460" customFormat="1" ht="12.75">
      <c r="C110" s="844"/>
    </row>
    <row r="111" spans="1:19" s="460" customFormat="1" ht="12.75">
      <c r="C111" s="844"/>
    </row>
    <row r="112" spans="1:19" s="460" customFormat="1" ht="12.75">
      <c r="C112" s="844"/>
    </row>
    <row r="113" spans="3:3" s="460" customFormat="1" ht="12.75">
      <c r="C113" s="844"/>
    </row>
    <row r="114" spans="3:3" s="460" customFormat="1" ht="12.75">
      <c r="C114" s="844"/>
    </row>
    <row r="115" spans="3:3" s="460" customFormat="1" ht="12.75">
      <c r="C115" s="844"/>
    </row>
    <row r="116" spans="3:3" s="460" customFormat="1" ht="12.75">
      <c r="C116" s="844"/>
    </row>
    <row r="117" spans="3:3" s="460" customFormat="1" ht="12.75">
      <c r="C117" s="844"/>
    </row>
    <row r="118" spans="3:3" s="460" customFormat="1" ht="12.75">
      <c r="C118" s="844"/>
    </row>
    <row r="119" spans="3:3" s="460" customFormat="1" ht="12.75">
      <c r="C119" s="844"/>
    </row>
    <row r="120" spans="3:3" s="460" customFormat="1" ht="12.75">
      <c r="C120" s="844"/>
    </row>
    <row r="121" spans="3:3" s="460" customFormat="1" ht="12.75">
      <c r="C121" s="844"/>
    </row>
    <row r="122" spans="3:3" s="460" customFormat="1" ht="12.75">
      <c r="C122" s="844"/>
    </row>
    <row r="123" spans="3:3" s="460" customFormat="1" ht="12.75">
      <c r="C123" s="844"/>
    </row>
    <row r="124" spans="3:3" s="460" customFormat="1" ht="12.75">
      <c r="C124" s="844"/>
    </row>
    <row r="125" spans="3:3" s="460" customFormat="1" ht="12.75">
      <c r="C125" s="844"/>
    </row>
    <row r="126" spans="3:3" s="460" customFormat="1" ht="12.75">
      <c r="C126" s="844"/>
    </row>
    <row r="127" spans="3:3" s="460" customFormat="1" ht="12.75">
      <c r="C127" s="844"/>
    </row>
    <row r="128" spans="3:3" s="460" customFormat="1" ht="12.75">
      <c r="C128" s="844"/>
    </row>
    <row r="129" spans="3:3" s="460" customFormat="1" ht="12.75">
      <c r="C129" s="844"/>
    </row>
    <row r="130" spans="3:3" s="460" customFormat="1" ht="12.75">
      <c r="C130" s="844"/>
    </row>
    <row r="131" spans="3:3" s="460" customFormat="1" ht="12.75">
      <c r="C131" s="844"/>
    </row>
    <row r="132" spans="3:3" s="460" customFormat="1" ht="12.75">
      <c r="C132" s="844"/>
    </row>
    <row r="133" spans="3:3" s="460" customFormat="1" ht="12.75">
      <c r="C133" s="844"/>
    </row>
    <row r="134" spans="3:3" s="460" customFormat="1" ht="12.75">
      <c r="C134" s="844"/>
    </row>
    <row r="135" spans="3:3" s="460" customFormat="1" ht="12.75">
      <c r="C135" s="844"/>
    </row>
    <row r="136" spans="3:3" s="460" customFormat="1" ht="12.75">
      <c r="C136" s="844"/>
    </row>
    <row r="137" spans="3:3" s="460" customFormat="1" ht="12.75">
      <c r="C137" s="844"/>
    </row>
    <row r="138" spans="3:3" s="460" customFormat="1" ht="12.75">
      <c r="C138" s="844"/>
    </row>
    <row r="139" spans="3:3" s="460" customFormat="1" ht="12.75">
      <c r="C139" s="844"/>
    </row>
    <row r="140" spans="3:3" s="460" customFormat="1" ht="12.75">
      <c r="C140" s="844"/>
    </row>
    <row r="141" spans="3:3" s="460" customFormat="1" ht="12.75">
      <c r="C141" s="844"/>
    </row>
    <row r="142" spans="3:3" s="460" customFormat="1" ht="12.75">
      <c r="C142" s="844"/>
    </row>
    <row r="143" spans="3:3" s="460" customFormat="1" ht="12.75">
      <c r="C143" s="844"/>
    </row>
    <row r="144" spans="3:3" s="460" customFormat="1" ht="12.75">
      <c r="C144" s="844"/>
    </row>
    <row r="145" spans="3:3" s="460" customFormat="1" ht="12.75">
      <c r="C145" s="844"/>
    </row>
    <row r="146" spans="3:3" s="460" customFormat="1" ht="12.75">
      <c r="C146" s="844"/>
    </row>
    <row r="147" spans="3:3" s="460" customFormat="1" ht="12.75">
      <c r="C147" s="844"/>
    </row>
    <row r="148" spans="3:3" s="460" customFormat="1" ht="12.75">
      <c r="C148" s="844"/>
    </row>
    <row r="149" spans="3:3" s="460" customFormat="1" ht="12.75">
      <c r="C149" s="844"/>
    </row>
    <row r="150" spans="3:3" s="460" customFormat="1" ht="12.75">
      <c r="C150" s="844"/>
    </row>
    <row r="151" spans="3:3" s="460" customFormat="1" ht="12.75">
      <c r="C151" s="844"/>
    </row>
    <row r="152" spans="3:3" s="460" customFormat="1" ht="12.75">
      <c r="C152" s="844"/>
    </row>
    <row r="153" spans="3:3" s="460" customFormat="1" ht="12.75">
      <c r="C153" s="844"/>
    </row>
    <row r="154" spans="3:3" s="460" customFormat="1" ht="12.75">
      <c r="C154" s="844"/>
    </row>
    <row r="155" spans="3:3" s="460" customFormat="1" ht="12.75">
      <c r="C155" s="844"/>
    </row>
    <row r="156" spans="3:3" s="460" customFormat="1" ht="12.75">
      <c r="C156" s="844"/>
    </row>
    <row r="157" spans="3:3" s="460" customFormat="1" ht="12.75">
      <c r="C157" s="844"/>
    </row>
    <row r="158" spans="3:3" s="460" customFormat="1" ht="12.75">
      <c r="C158" s="844"/>
    </row>
    <row r="159" spans="3:3" s="460" customFormat="1" ht="12.75">
      <c r="C159" s="844"/>
    </row>
    <row r="160" spans="3:3" s="460" customFormat="1" ht="12.75">
      <c r="C160" s="844"/>
    </row>
    <row r="161" spans="3:14" s="460" customFormat="1" ht="12.75">
      <c r="C161" s="844"/>
    </row>
    <row r="162" spans="3:14" s="460" customFormat="1">
      <c r="C162" s="844"/>
      <c r="G162" s="845"/>
      <c r="H162" s="845"/>
    </row>
    <row r="163" spans="3:14" s="460" customFormat="1">
      <c r="C163" s="844"/>
      <c r="G163" s="845"/>
      <c r="H163" s="845"/>
    </row>
    <row r="164" spans="3:14" s="460" customFormat="1">
      <c r="C164" s="844"/>
      <c r="G164" s="845"/>
      <c r="H164" s="845"/>
    </row>
    <row r="165" spans="3:14" s="460" customFormat="1">
      <c r="C165" s="844"/>
      <c r="G165" s="845"/>
      <c r="H165" s="845"/>
    </row>
    <row r="166" spans="3:14" s="460" customFormat="1">
      <c r="C166" s="844"/>
      <c r="G166" s="845"/>
      <c r="H166" s="845"/>
    </row>
    <row r="167" spans="3:14" s="460" customFormat="1">
      <c r="C167" s="844"/>
      <c r="G167" s="845"/>
      <c r="H167" s="845"/>
    </row>
    <row r="168" spans="3:14" s="460" customFormat="1">
      <c r="C168" s="844"/>
      <c r="G168" s="845"/>
      <c r="H168" s="845"/>
    </row>
    <row r="169" spans="3:14" s="460" customFormat="1">
      <c r="C169" s="844"/>
      <c r="G169" s="845"/>
      <c r="H169" s="845"/>
    </row>
    <row r="170" spans="3:14" s="460" customFormat="1">
      <c r="C170" s="844"/>
      <c r="G170" s="845"/>
      <c r="H170" s="845"/>
    </row>
    <row r="171" spans="3:14" s="460" customFormat="1">
      <c r="C171" s="844"/>
      <c r="G171" s="845"/>
      <c r="H171" s="845"/>
    </row>
    <row r="172" spans="3:14" s="460" customFormat="1">
      <c r="C172" s="844"/>
      <c r="F172" s="845"/>
      <c r="G172" s="845"/>
      <c r="H172" s="845"/>
    </row>
    <row r="173" spans="3:14" s="460" customFormat="1">
      <c r="C173" s="844"/>
      <c r="F173" s="845"/>
      <c r="G173" s="845"/>
      <c r="H173" s="845"/>
    </row>
    <row r="174" spans="3:14" s="460" customFormat="1">
      <c r="C174" s="844"/>
      <c r="F174" s="845"/>
      <c r="G174" s="845"/>
      <c r="H174" s="845"/>
      <c r="I174" s="845"/>
      <c r="J174" s="845"/>
    </row>
    <row r="175" spans="3:14" s="460" customFormat="1">
      <c r="C175" s="844"/>
      <c r="F175" s="845"/>
      <c r="G175" s="845"/>
      <c r="H175" s="845"/>
      <c r="I175" s="845"/>
      <c r="J175" s="845"/>
      <c r="K175" s="845"/>
      <c r="L175" s="845"/>
      <c r="M175" s="845"/>
      <c r="N175" s="845"/>
    </row>
    <row r="176" spans="3:14" s="460" customFormat="1">
      <c r="C176" s="844"/>
      <c r="F176" s="845"/>
      <c r="G176" s="845"/>
      <c r="H176" s="845"/>
      <c r="I176" s="845"/>
      <c r="J176" s="845"/>
      <c r="K176" s="845"/>
      <c r="L176" s="845"/>
      <c r="M176" s="845"/>
      <c r="N176" s="845"/>
    </row>
    <row r="177" spans="3:19" s="460" customFormat="1">
      <c r="C177" s="844"/>
      <c r="F177" s="845"/>
      <c r="G177" s="845"/>
      <c r="H177" s="845"/>
      <c r="I177" s="845"/>
      <c r="J177" s="845"/>
      <c r="K177" s="845"/>
      <c r="L177" s="845"/>
      <c r="M177" s="845"/>
      <c r="N177" s="845"/>
    </row>
    <row r="178" spans="3:19" s="460" customFormat="1">
      <c r="C178" s="844"/>
      <c r="F178" s="845"/>
      <c r="G178" s="845"/>
      <c r="H178" s="845"/>
      <c r="I178" s="845"/>
      <c r="J178" s="845"/>
      <c r="K178" s="845"/>
      <c r="L178" s="845"/>
      <c r="M178" s="845"/>
      <c r="N178" s="845"/>
    </row>
    <row r="179" spans="3:19" s="460" customFormat="1">
      <c r="C179" s="844"/>
      <c r="F179" s="845"/>
      <c r="G179" s="845"/>
      <c r="H179" s="845"/>
      <c r="I179" s="845"/>
      <c r="J179" s="845"/>
      <c r="K179" s="845"/>
      <c r="L179" s="845"/>
      <c r="M179" s="845"/>
      <c r="N179" s="845"/>
    </row>
    <row r="180" spans="3:19" s="460" customFormat="1">
      <c r="C180" s="844"/>
      <c r="F180" s="845"/>
      <c r="G180" s="845"/>
      <c r="H180" s="845"/>
      <c r="I180" s="845"/>
      <c r="J180" s="845"/>
      <c r="K180" s="845"/>
      <c r="L180" s="845"/>
      <c r="M180" s="845"/>
      <c r="N180" s="845"/>
    </row>
    <row r="181" spans="3:19" s="460" customFormat="1">
      <c r="C181" s="844"/>
      <c r="F181" s="845"/>
      <c r="G181" s="845"/>
      <c r="H181" s="845"/>
      <c r="I181" s="845"/>
      <c r="J181" s="845"/>
      <c r="K181" s="845"/>
      <c r="L181" s="845"/>
      <c r="M181" s="845"/>
      <c r="N181" s="845"/>
    </row>
    <row r="182" spans="3:19" s="460" customFormat="1">
      <c r="C182" s="844"/>
      <c r="F182" s="845"/>
      <c r="G182" s="845"/>
      <c r="H182" s="845"/>
      <c r="I182" s="845"/>
      <c r="J182" s="845"/>
      <c r="K182" s="845"/>
      <c r="L182" s="845"/>
      <c r="M182" s="845"/>
      <c r="N182" s="845"/>
    </row>
    <row r="183" spans="3:19" s="460" customFormat="1">
      <c r="C183" s="844"/>
      <c r="F183" s="845"/>
      <c r="G183" s="845"/>
      <c r="H183" s="845"/>
      <c r="I183" s="845"/>
      <c r="J183" s="845"/>
      <c r="K183" s="845"/>
      <c r="L183" s="845"/>
      <c r="M183" s="845"/>
      <c r="N183" s="845"/>
    </row>
    <row r="184" spans="3:19" s="460" customFormat="1">
      <c r="C184" s="844"/>
      <c r="E184" s="845"/>
      <c r="F184" s="845"/>
      <c r="G184" s="845"/>
      <c r="H184" s="845"/>
      <c r="I184" s="845"/>
      <c r="J184" s="845"/>
      <c r="K184" s="845"/>
      <c r="L184" s="845"/>
      <c r="M184" s="845"/>
      <c r="N184" s="845"/>
    </row>
    <row r="185" spans="3:19" s="460" customFormat="1">
      <c r="C185" s="844"/>
      <c r="E185" s="845"/>
      <c r="F185" s="845"/>
      <c r="G185" s="845"/>
      <c r="H185" s="845"/>
      <c r="I185" s="845"/>
      <c r="J185" s="845"/>
      <c r="K185" s="845"/>
      <c r="L185" s="845"/>
      <c r="M185" s="845"/>
      <c r="N185" s="845"/>
    </row>
    <row r="186" spans="3:19" s="460" customFormat="1">
      <c r="C186" s="844"/>
      <c r="E186" s="845"/>
      <c r="F186" s="845"/>
      <c r="G186" s="845"/>
      <c r="H186" s="845"/>
      <c r="I186" s="845"/>
      <c r="J186" s="845"/>
      <c r="K186" s="845"/>
      <c r="L186" s="845"/>
      <c r="M186" s="845"/>
      <c r="N186" s="845"/>
    </row>
    <row r="187" spans="3:19" s="460" customFormat="1">
      <c r="C187" s="844"/>
      <c r="E187" s="845"/>
      <c r="F187" s="845"/>
      <c r="G187" s="845"/>
      <c r="H187" s="845"/>
      <c r="I187" s="845"/>
      <c r="J187" s="845"/>
      <c r="K187" s="845"/>
      <c r="L187" s="845"/>
      <c r="M187" s="845"/>
      <c r="N187" s="845"/>
    </row>
    <row r="188" spans="3:19" s="460" customFormat="1">
      <c r="C188" s="844"/>
      <c r="E188" s="845"/>
      <c r="F188" s="845"/>
      <c r="G188" s="845"/>
      <c r="H188" s="845"/>
      <c r="I188" s="845"/>
      <c r="J188" s="845"/>
      <c r="K188" s="845"/>
      <c r="L188" s="845"/>
      <c r="M188" s="845"/>
      <c r="N188" s="845"/>
    </row>
    <row r="189" spans="3:19" s="460" customFormat="1">
      <c r="C189" s="844"/>
      <c r="E189" s="845"/>
      <c r="F189" s="845"/>
      <c r="G189" s="845"/>
      <c r="H189" s="845"/>
      <c r="I189" s="845"/>
      <c r="J189" s="845"/>
      <c r="K189" s="845"/>
      <c r="L189" s="845"/>
      <c r="M189" s="845"/>
      <c r="N189" s="845"/>
      <c r="O189" s="845"/>
      <c r="P189" s="845"/>
      <c r="Q189" s="845"/>
      <c r="R189" s="845"/>
      <c r="S189" s="845"/>
    </row>
    <row r="190" spans="3:19" s="460" customFormat="1">
      <c r="C190" s="844"/>
      <c r="E190" s="845"/>
      <c r="F190" s="845"/>
      <c r="G190" s="845"/>
      <c r="H190" s="845"/>
      <c r="I190" s="845"/>
      <c r="J190" s="845"/>
      <c r="K190" s="845"/>
      <c r="L190" s="845"/>
      <c r="M190" s="845"/>
      <c r="N190" s="845"/>
      <c r="O190" s="845"/>
      <c r="P190" s="845"/>
      <c r="Q190" s="845"/>
      <c r="R190" s="845"/>
      <c r="S190" s="845"/>
    </row>
    <row r="191" spans="3:19" s="460" customFormat="1">
      <c r="C191" s="844"/>
      <c r="E191" s="845"/>
      <c r="F191" s="845"/>
      <c r="G191" s="845"/>
      <c r="H191" s="845"/>
      <c r="I191" s="845"/>
      <c r="J191" s="845"/>
      <c r="K191" s="845"/>
      <c r="L191" s="845"/>
      <c r="M191" s="845"/>
      <c r="N191" s="845"/>
      <c r="O191" s="845"/>
      <c r="P191" s="845"/>
      <c r="Q191" s="845"/>
      <c r="R191" s="845"/>
      <c r="S191" s="845"/>
    </row>
    <row r="192" spans="3:19" s="460" customFormat="1">
      <c r="C192" s="844"/>
      <c r="E192" s="845"/>
      <c r="F192" s="845"/>
      <c r="G192" s="845"/>
      <c r="H192" s="845"/>
      <c r="I192" s="845"/>
      <c r="J192" s="845"/>
      <c r="K192" s="845"/>
      <c r="L192" s="845"/>
      <c r="M192" s="845"/>
      <c r="N192" s="845"/>
      <c r="O192" s="845"/>
      <c r="P192" s="845"/>
      <c r="Q192" s="845"/>
      <c r="R192" s="845"/>
      <c r="S192" s="845"/>
    </row>
    <row r="193" spans="1:19" s="460" customFormat="1">
      <c r="C193" s="844"/>
      <c r="E193" s="845"/>
      <c r="F193" s="845"/>
      <c r="G193" s="845"/>
      <c r="H193" s="845"/>
      <c r="I193" s="845"/>
      <c r="J193" s="845"/>
      <c r="K193" s="845"/>
      <c r="L193" s="845"/>
      <c r="M193" s="845"/>
      <c r="N193" s="845"/>
      <c r="O193" s="845"/>
      <c r="P193" s="845"/>
      <c r="Q193" s="845"/>
      <c r="R193" s="845"/>
      <c r="S193" s="845"/>
    </row>
    <row r="194" spans="1:19" s="460" customFormat="1">
      <c r="C194" s="844"/>
      <c r="E194" s="845"/>
      <c r="F194" s="845"/>
      <c r="G194" s="845"/>
      <c r="H194" s="845"/>
      <c r="I194" s="845"/>
      <c r="J194" s="845"/>
      <c r="K194" s="845"/>
      <c r="L194" s="845"/>
      <c r="M194" s="845"/>
      <c r="N194" s="845"/>
      <c r="O194" s="845"/>
      <c r="P194" s="845"/>
      <c r="Q194" s="845"/>
      <c r="R194" s="845"/>
      <c r="S194" s="845"/>
    </row>
    <row r="195" spans="1:19" s="460" customFormat="1">
      <c r="B195" s="845"/>
      <c r="C195" s="846"/>
      <c r="D195" s="845"/>
      <c r="E195" s="845"/>
      <c r="F195" s="845"/>
      <c r="G195" s="845"/>
      <c r="H195" s="845"/>
      <c r="I195" s="845"/>
      <c r="J195" s="845"/>
      <c r="K195" s="845"/>
      <c r="L195" s="845"/>
      <c r="M195" s="845"/>
      <c r="N195" s="845"/>
      <c r="O195" s="845"/>
      <c r="P195" s="845"/>
      <c r="Q195" s="845"/>
      <c r="R195" s="845"/>
      <c r="S195" s="845"/>
    </row>
    <row r="196" spans="1:19" s="460" customFormat="1">
      <c r="B196" s="845"/>
      <c r="C196" s="846"/>
      <c r="D196" s="845"/>
      <c r="E196" s="845"/>
      <c r="F196" s="845"/>
      <c r="G196" s="845"/>
      <c r="H196" s="845"/>
      <c r="I196" s="845"/>
      <c r="J196" s="845"/>
      <c r="K196" s="845"/>
      <c r="L196" s="845"/>
      <c r="M196" s="845"/>
      <c r="N196" s="845"/>
      <c r="O196" s="845"/>
      <c r="P196" s="845"/>
      <c r="Q196" s="845"/>
      <c r="R196" s="845"/>
      <c r="S196" s="845"/>
    </row>
    <row r="197" spans="1:19" s="460" customFormat="1">
      <c r="A197" s="845"/>
      <c r="B197" s="845"/>
      <c r="C197" s="846"/>
      <c r="D197" s="845"/>
      <c r="E197" s="845"/>
      <c r="F197" s="845"/>
      <c r="G197" s="845"/>
      <c r="H197" s="845"/>
      <c r="I197" s="845"/>
      <c r="J197" s="845"/>
      <c r="K197" s="845"/>
      <c r="L197" s="845"/>
      <c r="M197" s="845"/>
      <c r="N197" s="845"/>
      <c r="O197" s="845"/>
      <c r="P197" s="845"/>
      <c r="Q197" s="845"/>
      <c r="R197" s="845"/>
      <c r="S197" s="845"/>
    </row>
    <row r="198" spans="1:19" s="460" customFormat="1">
      <c r="A198" s="845"/>
      <c r="B198" s="845"/>
      <c r="C198" s="846"/>
      <c r="D198" s="845"/>
      <c r="E198" s="845"/>
      <c r="F198" s="845"/>
      <c r="G198" s="845"/>
      <c r="H198" s="845"/>
      <c r="I198" s="845"/>
      <c r="J198" s="845"/>
      <c r="K198" s="845"/>
      <c r="L198" s="845"/>
      <c r="M198" s="845"/>
      <c r="N198" s="845"/>
      <c r="O198" s="845"/>
      <c r="P198" s="845"/>
      <c r="Q198" s="845"/>
      <c r="R198" s="845"/>
      <c r="S198" s="845"/>
    </row>
  </sheetData>
  <sheetProtection algorithmName="SHA-512" hashValue="DfOGJtLUdc2KXfW9gBnSW6i4aT2nCj1lsBxDSNBWOCN1uxi1LePhNSRd4KBWwuz+spnxHXAe6vkeeV/fDFsKJg==" saltValue="QmQQv1LUwg0febol5mMzhA==" spinCount="100000" sheet="1"/>
  <mergeCells count="20">
    <mergeCell ref="A1:J1"/>
    <mergeCell ref="D12:E12"/>
    <mergeCell ref="F12:G12"/>
    <mergeCell ref="H12:I12"/>
    <mergeCell ref="F5:G5"/>
    <mergeCell ref="F7:I7"/>
    <mergeCell ref="D9:E9"/>
    <mergeCell ref="D4:I4"/>
    <mergeCell ref="A2:J2"/>
    <mergeCell ref="A3:J3"/>
    <mergeCell ref="F9:I9"/>
    <mergeCell ref="D18:F18"/>
    <mergeCell ref="G18:I18"/>
    <mergeCell ref="H15:I15"/>
    <mergeCell ref="G13:I13"/>
    <mergeCell ref="D27:H27"/>
    <mergeCell ref="D13:E13"/>
    <mergeCell ref="E16:F16"/>
    <mergeCell ref="C17:G17"/>
    <mergeCell ref="D24:G24"/>
  </mergeCells>
  <printOptions horizontalCentered="1"/>
  <pageMargins left="0.25" right="0.25" top="0.75" bottom="0.75" header="0.3" footer="0.3"/>
  <pageSetup scale="59" orientation="portrait" r:id="rId1"/>
  <headerFooter>
    <oddFooter>&amp;L&amp;"-,Regular"&amp;9&amp;F
&amp;A&amp;R&amp;"Calibri,Regular"&amp;9Page &amp;P of &amp;N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81664-82C6-40C3-A870-F5EAE975CBB7}">
  <sheetPr>
    <tabColor theme="3" tint="0.79998168889431442"/>
    <pageSetUpPr fitToPage="1"/>
  </sheetPr>
  <dimension ref="A1:V133"/>
  <sheetViews>
    <sheetView workbookViewId="0">
      <selection activeCell="E6" sqref="E6"/>
    </sheetView>
  </sheetViews>
  <sheetFormatPr defaultRowHeight="12.75"/>
  <cols>
    <col min="1" max="1" width="2.28515625" customWidth="1"/>
    <col min="2" max="2" width="21.140625" customWidth="1"/>
    <col min="3" max="8" width="9.7109375" customWidth="1"/>
    <col min="9" max="9" width="9.28515625" customWidth="1"/>
    <col min="10" max="10" width="9.85546875" customWidth="1"/>
    <col min="11" max="11" width="4.85546875" customWidth="1"/>
  </cols>
  <sheetData>
    <row r="1" spans="1:10">
      <c r="A1" s="1786"/>
      <c r="B1" s="1786"/>
      <c r="C1" s="1787"/>
      <c r="D1" s="1787"/>
      <c r="E1" s="1787"/>
      <c r="F1" s="1787"/>
      <c r="G1" s="1787"/>
      <c r="H1" s="1787"/>
      <c r="I1" s="1788"/>
      <c r="J1" s="1786"/>
    </row>
    <row r="2" spans="1:10" ht="40.5" customHeight="1">
      <c r="A2" s="1786"/>
      <c r="B2" s="2348" t="s">
        <v>1006</v>
      </c>
      <c r="C2" s="2349"/>
      <c r="D2" s="2349"/>
      <c r="E2" s="2349"/>
      <c r="F2" s="2349"/>
      <c r="G2" s="2349"/>
      <c r="H2" s="2349"/>
      <c r="I2" s="2349"/>
      <c r="J2" s="2349"/>
    </row>
    <row r="3" spans="1:10" ht="40.5" customHeight="1">
      <c r="A3" s="1786"/>
      <c r="B3" s="2350" t="s">
        <v>981</v>
      </c>
      <c r="C3" s="2350"/>
      <c r="D3" s="2350"/>
      <c r="E3" s="2350"/>
      <c r="F3" s="2350"/>
      <c r="G3" s="2350"/>
      <c r="H3" s="2350"/>
      <c r="I3" s="2350"/>
      <c r="J3" s="2350"/>
    </row>
    <row r="4" spans="1:10" ht="18.600000000000001" customHeight="1">
      <c r="A4" s="1789"/>
      <c r="B4" s="1790"/>
      <c r="C4" s="2351" t="s">
        <v>980</v>
      </c>
      <c r="D4" s="2351"/>
      <c r="E4" s="2351"/>
      <c r="F4" s="2351"/>
      <c r="G4" s="2351"/>
      <c r="H4" s="2351"/>
      <c r="I4" s="2351"/>
      <c r="J4" s="2351"/>
    </row>
    <row r="5" spans="1:10" ht="25.5">
      <c r="A5" s="1791"/>
      <c r="B5" s="1792" t="s">
        <v>794</v>
      </c>
      <c r="C5" s="1807" t="s">
        <v>979</v>
      </c>
      <c r="D5" s="1807" t="s">
        <v>978</v>
      </c>
      <c r="E5" s="1807" t="s">
        <v>977</v>
      </c>
      <c r="F5" s="1807" t="s">
        <v>976</v>
      </c>
      <c r="G5" s="1807" t="s">
        <v>975</v>
      </c>
      <c r="H5" s="1807" t="s">
        <v>974</v>
      </c>
      <c r="I5" s="1807" t="s">
        <v>973</v>
      </c>
      <c r="J5" s="1807" t="s">
        <v>972</v>
      </c>
    </row>
    <row r="6" spans="1:10">
      <c r="A6" s="1788"/>
      <c r="B6" s="1793" t="s">
        <v>72</v>
      </c>
      <c r="C6" s="1808">
        <v>73440</v>
      </c>
      <c r="D6" s="1808">
        <v>83880</v>
      </c>
      <c r="E6" s="1808">
        <v>94320</v>
      </c>
      <c r="F6" s="1808">
        <v>104760</v>
      </c>
      <c r="G6" s="1808">
        <v>113160</v>
      </c>
      <c r="H6" s="1808">
        <v>121560</v>
      </c>
      <c r="I6" s="1808">
        <v>129960</v>
      </c>
      <c r="J6" s="1808">
        <v>138360</v>
      </c>
    </row>
    <row r="7" spans="1:10">
      <c r="A7" s="1788"/>
      <c r="B7" s="1793" t="s">
        <v>770</v>
      </c>
      <c r="C7" s="1808">
        <v>73440</v>
      </c>
      <c r="D7" s="1808">
        <v>83880</v>
      </c>
      <c r="E7" s="1808">
        <v>94320</v>
      </c>
      <c r="F7" s="1808">
        <v>104760</v>
      </c>
      <c r="G7" s="1808">
        <v>113160</v>
      </c>
      <c r="H7" s="1808">
        <v>121560</v>
      </c>
      <c r="I7" s="1808">
        <v>129960</v>
      </c>
      <c r="J7" s="1808">
        <v>138360</v>
      </c>
    </row>
    <row r="8" spans="1:10">
      <c r="A8" s="1788"/>
      <c r="B8" s="1793" t="s">
        <v>73</v>
      </c>
      <c r="C8" s="1808">
        <v>80900</v>
      </c>
      <c r="D8" s="1808">
        <v>92450</v>
      </c>
      <c r="E8" s="1808">
        <v>104000</v>
      </c>
      <c r="F8" s="1808">
        <v>115550</v>
      </c>
      <c r="G8" s="1808">
        <v>124800</v>
      </c>
      <c r="H8" s="1808">
        <v>134050</v>
      </c>
      <c r="I8" s="1808">
        <v>143300</v>
      </c>
      <c r="J8" s="1808">
        <v>152550</v>
      </c>
    </row>
    <row r="9" spans="1:10">
      <c r="A9" s="1788"/>
      <c r="B9" s="1793" t="s">
        <v>74</v>
      </c>
      <c r="C9" s="1808">
        <v>74350</v>
      </c>
      <c r="D9" s="1808">
        <v>84950</v>
      </c>
      <c r="E9" s="1808">
        <v>95600</v>
      </c>
      <c r="F9" s="1808">
        <v>106200</v>
      </c>
      <c r="G9" s="1808">
        <v>114700</v>
      </c>
      <c r="H9" s="1808">
        <v>123200</v>
      </c>
      <c r="I9" s="1808">
        <v>131700</v>
      </c>
      <c r="J9" s="1808">
        <v>140200</v>
      </c>
    </row>
    <row r="10" spans="1:10">
      <c r="A10" s="1786"/>
      <c r="B10" s="1793" t="s">
        <v>75</v>
      </c>
      <c r="C10" s="1808">
        <v>73440</v>
      </c>
      <c r="D10" s="1808">
        <v>83880</v>
      </c>
      <c r="E10" s="1808">
        <v>94320</v>
      </c>
      <c r="F10" s="1808">
        <v>104760</v>
      </c>
      <c r="G10" s="1808">
        <v>113160</v>
      </c>
      <c r="H10" s="1808">
        <v>121560</v>
      </c>
      <c r="I10" s="1808">
        <v>129960</v>
      </c>
      <c r="J10" s="1808">
        <v>138360</v>
      </c>
    </row>
    <row r="11" spans="1:10">
      <c r="A11" s="1788"/>
      <c r="B11" s="1793" t="s">
        <v>76</v>
      </c>
      <c r="C11" s="1808">
        <v>73440</v>
      </c>
      <c r="D11" s="1808">
        <v>83880</v>
      </c>
      <c r="E11" s="1808">
        <v>94320</v>
      </c>
      <c r="F11" s="1808">
        <v>104760</v>
      </c>
      <c r="G11" s="1808">
        <v>113160</v>
      </c>
      <c r="H11" s="1808">
        <v>121560</v>
      </c>
      <c r="I11" s="1808">
        <v>129960</v>
      </c>
      <c r="J11" s="1808">
        <v>138360</v>
      </c>
    </row>
    <row r="12" spans="1:10">
      <c r="A12" s="1788"/>
      <c r="B12" s="1793" t="s">
        <v>77</v>
      </c>
      <c r="C12" s="1808">
        <v>73440</v>
      </c>
      <c r="D12" s="1808">
        <v>83880</v>
      </c>
      <c r="E12" s="1808">
        <v>94320</v>
      </c>
      <c r="F12" s="1808">
        <v>104760</v>
      </c>
      <c r="G12" s="1808">
        <v>113160</v>
      </c>
      <c r="H12" s="1808">
        <v>121560</v>
      </c>
      <c r="I12" s="1808">
        <v>129960</v>
      </c>
      <c r="J12" s="1808">
        <v>138360</v>
      </c>
    </row>
    <row r="13" spans="1:10">
      <c r="A13" s="1788"/>
      <c r="B13" s="1793" t="s">
        <v>760</v>
      </c>
      <c r="C13" s="1808">
        <v>92300</v>
      </c>
      <c r="D13" s="1808">
        <v>105500</v>
      </c>
      <c r="E13" s="1808">
        <v>118700</v>
      </c>
      <c r="F13" s="1808">
        <v>131900</v>
      </c>
      <c r="G13" s="1808">
        <v>142450</v>
      </c>
      <c r="H13" s="1808">
        <v>153000</v>
      </c>
      <c r="I13" s="1808">
        <v>163550</v>
      </c>
      <c r="J13" s="1808">
        <v>174100</v>
      </c>
    </row>
    <row r="14" spans="1:10">
      <c r="A14" s="1788"/>
      <c r="B14" s="1793" t="s">
        <v>774</v>
      </c>
      <c r="C14" s="1808">
        <v>85750</v>
      </c>
      <c r="D14" s="1808">
        <v>98000</v>
      </c>
      <c r="E14" s="1808">
        <v>110250</v>
      </c>
      <c r="F14" s="1808">
        <v>122500</v>
      </c>
      <c r="G14" s="1808">
        <v>132300</v>
      </c>
      <c r="H14" s="1808">
        <v>142100</v>
      </c>
      <c r="I14" s="1808">
        <v>151900</v>
      </c>
      <c r="J14" s="1808">
        <v>161750</v>
      </c>
    </row>
    <row r="15" spans="1:10">
      <c r="A15" s="1788"/>
      <c r="B15" s="1793" t="s">
        <v>772</v>
      </c>
      <c r="C15" s="1808">
        <v>73440</v>
      </c>
      <c r="D15" s="1808">
        <v>83880</v>
      </c>
      <c r="E15" s="1808">
        <v>94320</v>
      </c>
      <c r="F15" s="1808">
        <v>104760</v>
      </c>
      <c r="G15" s="1808">
        <v>113160</v>
      </c>
      <c r="H15" s="1808">
        <v>121560</v>
      </c>
      <c r="I15" s="1808">
        <v>129960</v>
      </c>
      <c r="J15" s="1808">
        <v>138360</v>
      </c>
    </row>
    <row r="16" spans="1:10">
      <c r="A16" s="1788"/>
      <c r="B16" s="1793" t="s">
        <v>78</v>
      </c>
      <c r="C16" s="1808">
        <v>73440</v>
      </c>
      <c r="D16" s="1808">
        <v>83880</v>
      </c>
      <c r="E16" s="1808">
        <v>94320</v>
      </c>
      <c r="F16" s="1808">
        <v>104760</v>
      </c>
      <c r="G16" s="1808">
        <v>113160</v>
      </c>
      <c r="H16" s="1808">
        <v>121560</v>
      </c>
      <c r="I16" s="1808">
        <v>129960</v>
      </c>
      <c r="J16" s="1808">
        <v>138360</v>
      </c>
    </row>
    <row r="17" spans="1:10">
      <c r="A17" s="1788"/>
      <c r="B17" s="1793" t="s">
        <v>761</v>
      </c>
      <c r="C17" s="1808">
        <v>92300</v>
      </c>
      <c r="D17" s="1808">
        <v>105500</v>
      </c>
      <c r="E17" s="1808">
        <v>118700</v>
      </c>
      <c r="F17" s="1808">
        <v>131900</v>
      </c>
      <c r="G17" s="1808">
        <v>142450</v>
      </c>
      <c r="H17" s="1808">
        <v>153000</v>
      </c>
      <c r="I17" s="1808">
        <v>163550</v>
      </c>
      <c r="J17" s="1808">
        <v>174100</v>
      </c>
    </row>
    <row r="18" spans="1:10">
      <c r="A18" s="1788"/>
      <c r="B18" s="1793" t="s">
        <v>79</v>
      </c>
      <c r="C18" s="1808">
        <v>73440</v>
      </c>
      <c r="D18" s="1808">
        <v>83880</v>
      </c>
      <c r="E18" s="1808">
        <v>94320</v>
      </c>
      <c r="F18" s="1808">
        <v>104760</v>
      </c>
      <c r="G18" s="1808">
        <v>113160</v>
      </c>
      <c r="H18" s="1808">
        <v>121560</v>
      </c>
      <c r="I18" s="1808">
        <v>129960</v>
      </c>
      <c r="J18" s="1808">
        <v>138360</v>
      </c>
    </row>
    <row r="19" spans="1:10">
      <c r="A19" s="1788"/>
      <c r="B19" s="1793" t="s">
        <v>80</v>
      </c>
      <c r="C19" s="1808">
        <v>73440</v>
      </c>
      <c r="D19" s="1808">
        <v>83880</v>
      </c>
      <c r="E19" s="1808">
        <v>94320</v>
      </c>
      <c r="F19" s="1808">
        <v>104760</v>
      </c>
      <c r="G19" s="1808">
        <v>113160</v>
      </c>
      <c r="H19" s="1808">
        <v>121560</v>
      </c>
      <c r="I19" s="1808">
        <v>129960</v>
      </c>
      <c r="J19" s="1808">
        <v>138360</v>
      </c>
    </row>
    <row r="20" spans="1:10">
      <c r="A20" s="1788"/>
      <c r="B20" s="1793" t="s">
        <v>780</v>
      </c>
      <c r="C20" s="1808">
        <v>83150</v>
      </c>
      <c r="D20" s="1808">
        <v>95050</v>
      </c>
      <c r="E20" s="1808">
        <v>106900</v>
      </c>
      <c r="F20" s="1808">
        <v>118800</v>
      </c>
      <c r="G20" s="1808">
        <v>128300</v>
      </c>
      <c r="H20" s="1808">
        <v>137800</v>
      </c>
      <c r="I20" s="1808">
        <v>147300</v>
      </c>
      <c r="J20" s="1808">
        <v>156800</v>
      </c>
    </row>
    <row r="21" spans="1:10">
      <c r="A21" s="1788"/>
      <c r="B21" s="1793" t="s">
        <v>771</v>
      </c>
      <c r="C21" s="1808">
        <v>73440</v>
      </c>
      <c r="D21" s="1808">
        <v>83880</v>
      </c>
      <c r="E21" s="1808">
        <v>94320</v>
      </c>
      <c r="F21" s="1808">
        <v>104760</v>
      </c>
      <c r="G21" s="1808">
        <v>113160</v>
      </c>
      <c r="H21" s="1808">
        <v>121560</v>
      </c>
      <c r="I21" s="1808">
        <v>129960</v>
      </c>
      <c r="J21" s="1808">
        <v>138360</v>
      </c>
    </row>
    <row r="22" spans="1:10">
      <c r="A22" s="1786"/>
      <c r="B22" s="1793" t="s">
        <v>81</v>
      </c>
      <c r="C22" s="1808">
        <v>73440</v>
      </c>
      <c r="D22" s="1808">
        <v>83880</v>
      </c>
      <c r="E22" s="1808">
        <v>94320</v>
      </c>
      <c r="F22" s="1808">
        <v>104760</v>
      </c>
      <c r="G22" s="1808">
        <v>113160</v>
      </c>
      <c r="H22" s="1808">
        <v>121560</v>
      </c>
      <c r="I22" s="1808">
        <v>129960</v>
      </c>
      <c r="J22" s="1808">
        <v>138360</v>
      </c>
    </row>
    <row r="23" spans="1:10">
      <c r="A23" s="1786"/>
      <c r="B23" s="1793" t="s">
        <v>82</v>
      </c>
      <c r="C23" s="1808">
        <v>73440</v>
      </c>
      <c r="D23" s="1808">
        <v>83880</v>
      </c>
      <c r="E23" s="1808">
        <v>94320</v>
      </c>
      <c r="F23" s="1808">
        <v>104760</v>
      </c>
      <c r="G23" s="1808">
        <v>113160</v>
      </c>
      <c r="H23" s="1808">
        <v>121560</v>
      </c>
      <c r="I23" s="1808">
        <v>129960</v>
      </c>
      <c r="J23" s="1808">
        <v>138360</v>
      </c>
    </row>
    <row r="24" spans="1:10">
      <c r="A24" s="1786"/>
      <c r="B24" s="1793" t="s">
        <v>762</v>
      </c>
      <c r="C24" s="1808">
        <v>92300</v>
      </c>
      <c r="D24" s="1808">
        <v>105500</v>
      </c>
      <c r="E24" s="1808">
        <v>118700</v>
      </c>
      <c r="F24" s="1808">
        <v>131900</v>
      </c>
      <c r="G24" s="1808">
        <v>142450</v>
      </c>
      <c r="H24" s="1808">
        <v>153000</v>
      </c>
      <c r="I24" s="1808">
        <v>163550</v>
      </c>
      <c r="J24" s="1808">
        <v>174100</v>
      </c>
    </row>
    <row r="25" spans="1:10">
      <c r="A25" s="1786"/>
      <c r="B25" s="1793" t="s">
        <v>83</v>
      </c>
      <c r="C25" s="1808">
        <v>73440</v>
      </c>
      <c r="D25" s="1808">
        <v>83880</v>
      </c>
      <c r="E25" s="1808">
        <v>94320</v>
      </c>
      <c r="F25" s="1808">
        <v>104760</v>
      </c>
      <c r="G25" s="1808">
        <v>113160</v>
      </c>
      <c r="H25" s="1808">
        <v>121560</v>
      </c>
      <c r="I25" s="1808">
        <v>129960</v>
      </c>
      <c r="J25" s="1808">
        <v>138360</v>
      </c>
    </row>
    <row r="26" spans="1:10">
      <c r="A26" s="1786"/>
      <c r="B26" s="1793" t="s">
        <v>84</v>
      </c>
      <c r="C26" s="1808">
        <v>73440</v>
      </c>
      <c r="D26" s="1808">
        <v>83880</v>
      </c>
      <c r="E26" s="1808">
        <v>94320</v>
      </c>
      <c r="F26" s="1808">
        <v>104760</v>
      </c>
      <c r="G26" s="1808">
        <v>113160</v>
      </c>
      <c r="H26" s="1808">
        <v>121560</v>
      </c>
      <c r="I26" s="1808">
        <v>129960</v>
      </c>
      <c r="J26" s="1808">
        <v>138360</v>
      </c>
    </row>
    <row r="27" spans="1:10">
      <c r="A27" s="1786"/>
      <c r="B27" s="1793" t="s">
        <v>85</v>
      </c>
      <c r="C27" s="1808">
        <v>73440</v>
      </c>
      <c r="D27" s="1808">
        <v>83880</v>
      </c>
      <c r="E27" s="1808">
        <v>94320</v>
      </c>
      <c r="F27" s="1808">
        <v>104760</v>
      </c>
      <c r="G27" s="1808">
        <v>113160</v>
      </c>
      <c r="H27" s="1808">
        <v>121560</v>
      </c>
      <c r="I27" s="1808">
        <v>129960</v>
      </c>
      <c r="J27" s="1808">
        <v>138360</v>
      </c>
    </row>
    <row r="28" spans="1:10">
      <c r="A28" s="1786"/>
      <c r="B28" s="1793" t="s">
        <v>86</v>
      </c>
      <c r="C28" s="1808">
        <v>73440</v>
      </c>
      <c r="D28" s="1808">
        <v>83880</v>
      </c>
      <c r="E28" s="1808">
        <v>94320</v>
      </c>
      <c r="F28" s="1808">
        <v>104760</v>
      </c>
      <c r="G28" s="1808">
        <v>113160</v>
      </c>
      <c r="H28" s="1808">
        <v>121560</v>
      </c>
      <c r="I28" s="1808">
        <v>129960</v>
      </c>
      <c r="J28" s="1808">
        <v>138360</v>
      </c>
    </row>
    <row r="29" spans="1:10">
      <c r="A29" s="1786"/>
      <c r="B29" s="1793" t="s">
        <v>765</v>
      </c>
      <c r="C29" s="1808">
        <v>78800</v>
      </c>
      <c r="D29" s="1808">
        <v>90050</v>
      </c>
      <c r="E29" s="1808">
        <v>101300</v>
      </c>
      <c r="F29" s="1808">
        <v>112550</v>
      </c>
      <c r="G29" s="1808">
        <v>121550</v>
      </c>
      <c r="H29" s="1808">
        <v>130550</v>
      </c>
      <c r="I29" s="1808">
        <v>139550</v>
      </c>
      <c r="J29" s="1808">
        <v>148600</v>
      </c>
    </row>
    <row r="30" spans="1:10">
      <c r="A30" s="1786"/>
      <c r="B30" s="1793" t="s">
        <v>775</v>
      </c>
      <c r="C30" s="1808">
        <v>85750</v>
      </c>
      <c r="D30" s="1808">
        <v>98000</v>
      </c>
      <c r="E30" s="1808">
        <v>110250</v>
      </c>
      <c r="F30" s="1808">
        <v>122500</v>
      </c>
      <c r="G30" s="1808">
        <v>132300</v>
      </c>
      <c r="H30" s="1808">
        <v>142100</v>
      </c>
      <c r="I30" s="1808">
        <v>151900</v>
      </c>
      <c r="J30" s="1808">
        <v>161750</v>
      </c>
    </row>
    <row r="31" spans="1:10">
      <c r="A31" s="1786"/>
      <c r="B31" s="1793" t="s">
        <v>87</v>
      </c>
      <c r="C31" s="1808">
        <v>73440</v>
      </c>
      <c r="D31" s="1808">
        <v>83880</v>
      </c>
      <c r="E31" s="1808">
        <v>94320</v>
      </c>
      <c r="F31" s="1808">
        <v>104760</v>
      </c>
      <c r="G31" s="1808">
        <v>113160</v>
      </c>
      <c r="H31" s="1808">
        <v>121560</v>
      </c>
      <c r="I31" s="1808">
        <v>129960</v>
      </c>
      <c r="J31" s="1808">
        <v>138360</v>
      </c>
    </row>
    <row r="32" spans="1:10">
      <c r="A32" s="1786"/>
      <c r="B32" s="1793" t="s">
        <v>88</v>
      </c>
      <c r="C32" s="1808">
        <v>73440</v>
      </c>
      <c r="D32" s="1808">
        <v>83880</v>
      </c>
      <c r="E32" s="1808">
        <v>94320</v>
      </c>
      <c r="F32" s="1808">
        <v>104760</v>
      </c>
      <c r="G32" s="1808">
        <v>113160</v>
      </c>
      <c r="H32" s="1808">
        <v>121560</v>
      </c>
      <c r="I32" s="1808">
        <v>129960</v>
      </c>
      <c r="J32" s="1808">
        <v>138360</v>
      </c>
    </row>
    <row r="33" spans="1:10">
      <c r="A33" s="1786"/>
      <c r="B33" s="1793" t="s">
        <v>89</v>
      </c>
      <c r="C33" s="1808">
        <v>73440</v>
      </c>
      <c r="D33" s="1808">
        <v>83880</v>
      </c>
      <c r="E33" s="1808">
        <v>94320</v>
      </c>
      <c r="F33" s="1808">
        <v>104760</v>
      </c>
      <c r="G33" s="1808">
        <v>113160</v>
      </c>
      <c r="H33" s="1808">
        <v>121560</v>
      </c>
      <c r="I33" s="1808">
        <v>129960</v>
      </c>
      <c r="J33" s="1808">
        <v>138360</v>
      </c>
    </row>
    <row r="34" spans="1:10">
      <c r="A34" s="1786"/>
      <c r="B34" s="1793" t="s">
        <v>90</v>
      </c>
      <c r="C34" s="1808">
        <v>73440</v>
      </c>
      <c r="D34" s="1808">
        <v>83880</v>
      </c>
      <c r="E34" s="1808">
        <v>94320</v>
      </c>
      <c r="F34" s="1808">
        <v>104760</v>
      </c>
      <c r="G34" s="1808">
        <v>113160</v>
      </c>
      <c r="H34" s="1808">
        <v>121560</v>
      </c>
      <c r="I34" s="1808">
        <v>129960</v>
      </c>
      <c r="J34" s="1808">
        <v>138360</v>
      </c>
    </row>
    <row r="35" spans="1:10">
      <c r="A35" s="1786"/>
      <c r="B35" s="1793" t="s">
        <v>786</v>
      </c>
      <c r="C35" s="1808">
        <v>77350</v>
      </c>
      <c r="D35" s="1808">
        <v>88400</v>
      </c>
      <c r="E35" s="1808">
        <v>99450</v>
      </c>
      <c r="F35" s="1808">
        <v>110500</v>
      </c>
      <c r="G35" s="1808">
        <v>119350</v>
      </c>
      <c r="H35" s="1808">
        <v>128200</v>
      </c>
      <c r="I35" s="1808">
        <v>137050</v>
      </c>
      <c r="J35" s="1808">
        <v>145900</v>
      </c>
    </row>
    <row r="36" spans="1:10">
      <c r="A36" s="1786"/>
      <c r="B36" s="1793" t="s">
        <v>759</v>
      </c>
      <c r="C36" s="1808">
        <v>73440</v>
      </c>
      <c r="D36" s="1808">
        <v>83880</v>
      </c>
      <c r="E36" s="1808">
        <v>94320</v>
      </c>
      <c r="F36" s="1808">
        <v>104760</v>
      </c>
      <c r="G36" s="1808">
        <v>113160</v>
      </c>
      <c r="H36" s="1808">
        <v>121560</v>
      </c>
      <c r="I36" s="1808">
        <v>129960</v>
      </c>
      <c r="J36" s="1808">
        <v>138360</v>
      </c>
    </row>
    <row r="37" spans="1:10">
      <c r="A37" s="1786"/>
      <c r="B37" s="1793" t="s">
        <v>91</v>
      </c>
      <c r="C37" s="1808">
        <v>73440</v>
      </c>
      <c r="D37" s="1808">
        <v>83880</v>
      </c>
      <c r="E37" s="1808">
        <v>94320</v>
      </c>
      <c r="F37" s="1808">
        <v>104760</v>
      </c>
      <c r="G37" s="1808">
        <v>113160</v>
      </c>
      <c r="H37" s="1808">
        <v>121560</v>
      </c>
      <c r="I37" s="1808">
        <v>129960</v>
      </c>
      <c r="J37" s="1808">
        <v>138360</v>
      </c>
    </row>
    <row r="38" spans="1:10">
      <c r="A38" s="1786"/>
      <c r="B38" s="1793" t="s">
        <v>92</v>
      </c>
      <c r="C38" s="1808">
        <v>73440</v>
      </c>
      <c r="D38" s="1808">
        <v>83880</v>
      </c>
      <c r="E38" s="1808">
        <v>94320</v>
      </c>
      <c r="F38" s="1808">
        <v>104760</v>
      </c>
      <c r="G38" s="1808">
        <v>113160</v>
      </c>
      <c r="H38" s="1808">
        <v>121560</v>
      </c>
      <c r="I38" s="1808">
        <v>129960</v>
      </c>
      <c r="J38" s="1808">
        <v>138360</v>
      </c>
    </row>
    <row r="39" spans="1:10">
      <c r="A39" s="1786"/>
      <c r="B39" s="1793" t="s">
        <v>776</v>
      </c>
      <c r="C39" s="1808">
        <v>85750</v>
      </c>
      <c r="D39" s="1808">
        <v>98000</v>
      </c>
      <c r="E39" s="1808">
        <v>110250</v>
      </c>
      <c r="F39" s="1808">
        <v>122500</v>
      </c>
      <c r="G39" s="1808">
        <v>132300</v>
      </c>
      <c r="H39" s="1808">
        <v>142100</v>
      </c>
      <c r="I39" s="1808">
        <v>151900</v>
      </c>
      <c r="J39" s="1808">
        <v>161750</v>
      </c>
    </row>
    <row r="40" spans="1:10">
      <c r="A40" s="1786"/>
      <c r="B40" s="1793" t="s">
        <v>93</v>
      </c>
      <c r="C40" s="1808">
        <v>73440</v>
      </c>
      <c r="D40" s="1808">
        <v>83880</v>
      </c>
      <c r="E40" s="1808">
        <v>94320</v>
      </c>
      <c r="F40" s="1808">
        <v>104760</v>
      </c>
      <c r="G40" s="1808">
        <v>113160</v>
      </c>
      <c r="H40" s="1808">
        <v>121560</v>
      </c>
      <c r="I40" s="1808">
        <v>129960</v>
      </c>
      <c r="J40" s="1808">
        <v>138360</v>
      </c>
    </row>
    <row r="41" spans="1:10">
      <c r="A41" s="1788"/>
      <c r="B41" s="1793" t="s">
        <v>94</v>
      </c>
      <c r="C41" s="1808">
        <v>73440</v>
      </c>
      <c r="D41" s="1808">
        <v>83880</v>
      </c>
      <c r="E41" s="1808">
        <v>94320</v>
      </c>
      <c r="F41" s="1808">
        <v>104760</v>
      </c>
      <c r="G41" s="1808">
        <v>113160</v>
      </c>
      <c r="H41" s="1808">
        <v>121560</v>
      </c>
      <c r="I41" s="1808">
        <v>129960</v>
      </c>
      <c r="J41" s="1808">
        <v>138360</v>
      </c>
    </row>
    <row r="42" spans="1:10">
      <c r="A42" s="1788"/>
      <c r="B42" s="1793" t="s">
        <v>95</v>
      </c>
      <c r="C42" s="1808">
        <v>77350</v>
      </c>
      <c r="D42" s="1808">
        <v>88400</v>
      </c>
      <c r="E42" s="1808">
        <v>99450</v>
      </c>
      <c r="F42" s="1808">
        <v>110500</v>
      </c>
      <c r="G42" s="1808">
        <v>119350</v>
      </c>
      <c r="H42" s="1808">
        <v>128200</v>
      </c>
      <c r="I42" s="1808">
        <v>137050</v>
      </c>
      <c r="J42" s="1808">
        <v>145900</v>
      </c>
    </row>
    <row r="43" spans="1:10">
      <c r="A43" s="1788"/>
      <c r="B43" s="1793" t="s">
        <v>96</v>
      </c>
      <c r="C43" s="1808">
        <v>73440</v>
      </c>
      <c r="D43" s="1808">
        <v>83880</v>
      </c>
      <c r="E43" s="1808">
        <v>94320</v>
      </c>
      <c r="F43" s="1808">
        <v>104760</v>
      </c>
      <c r="G43" s="1808">
        <v>113160</v>
      </c>
      <c r="H43" s="1808">
        <v>121560</v>
      </c>
      <c r="I43" s="1808">
        <v>129960</v>
      </c>
      <c r="J43" s="1808">
        <v>138360</v>
      </c>
    </row>
    <row r="44" spans="1:10">
      <c r="A44" s="1788"/>
      <c r="B44" s="1793" t="s">
        <v>790</v>
      </c>
      <c r="C44" s="1808">
        <v>92300</v>
      </c>
      <c r="D44" s="1808">
        <v>105500</v>
      </c>
      <c r="E44" s="1808">
        <v>118700</v>
      </c>
      <c r="F44" s="1808">
        <v>131900</v>
      </c>
      <c r="G44" s="1808">
        <v>142450</v>
      </c>
      <c r="H44" s="1808">
        <v>153000</v>
      </c>
      <c r="I44" s="1808">
        <v>163550</v>
      </c>
      <c r="J44" s="1808">
        <v>174100</v>
      </c>
    </row>
    <row r="45" spans="1:10">
      <c r="A45" s="1788"/>
      <c r="B45" s="1793" t="s">
        <v>97</v>
      </c>
      <c r="C45" s="1808">
        <v>73440</v>
      </c>
      <c r="D45" s="1808">
        <v>83880</v>
      </c>
      <c r="E45" s="1808">
        <v>94320</v>
      </c>
      <c r="F45" s="1808">
        <v>104760</v>
      </c>
      <c r="G45" s="1808">
        <v>113160</v>
      </c>
      <c r="H45" s="1808">
        <v>121560</v>
      </c>
      <c r="I45" s="1808">
        <v>129960</v>
      </c>
      <c r="J45" s="1808">
        <v>138360</v>
      </c>
    </row>
    <row r="46" spans="1:10">
      <c r="A46" s="1788"/>
      <c r="B46" s="1793" t="s">
        <v>791</v>
      </c>
      <c r="C46" s="1808">
        <v>73440</v>
      </c>
      <c r="D46" s="1808">
        <v>83880</v>
      </c>
      <c r="E46" s="1808">
        <v>94320</v>
      </c>
      <c r="F46" s="1808">
        <v>104760</v>
      </c>
      <c r="G46" s="1808">
        <v>113160</v>
      </c>
      <c r="H46" s="1808">
        <v>121560</v>
      </c>
      <c r="I46" s="1808">
        <v>129960</v>
      </c>
      <c r="J46" s="1808">
        <v>138360</v>
      </c>
    </row>
    <row r="47" spans="1:10">
      <c r="A47" s="1788"/>
      <c r="B47" s="1793" t="s">
        <v>98</v>
      </c>
      <c r="C47" s="1808">
        <v>73440</v>
      </c>
      <c r="D47" s="1808">
        <v>83880</v>
      </c>
      <c r="E47" s="1808">
        <v>94320</v>
      </c>
      <c r="F47" s="1808">
        <v>104760</v>
      </c>
      <c r="G47" s="1808">
        <v>113160</v>
      </c>
      <c r="H47" s="1808">
        <v>121560</v>
      </c>
      <c r="I47" s="1808">
        <v>129960</v>
      </c>
      <c r="J47" s="1808">
        <v>138360</v>
      </c>
    </row>
    <row r="48" spans="1:10">
      <c r="A48" s="1788"/>
      <c r="B48" s="1793" t="s">
        <v>99</v>
      </c>
      <c r="C48" s="1808">
        <v>73440</v>
      </c>
      <c r="D48" s="1808">
        <v>83880</v>
      </c>
      <c r="E48" s="1808">
        <v>94320</v>
      </c>
      <c r="F48" s="1808">
        <v>104760</v>
      </c>
      <c r="G48" s="1808">
        <v>113160</v>
      </c>
      <c r="H48" s="1808">
        <v>121560</v>
      </c>
      <c r="I48" s="1808">
        <v>129960</v>
      </c>
      <c r="J48" s="1808">
        <v>138360</v>
      </c>
    </row>
    <row r="49" spans="1:10">
      <c r="A49" s="1788"/>
      <c r="B49" s="1793" t="s">
        <v>100</v>
      </c>
      <c r="C49" s="1808">
        <v>73440</v>
      </c>
      <c r="D49" s="1808">
        <v>83880</v>
      </c>
      <c r="E49" s="1808">
        <v>94320</v>
      </c>
      <c r="F49" s="1808">
        <v>104760</v>
      </c>
      <c r="G49" s="1808">
        <v>113160</v>
      </c>
      <c r="H49" s="1808">
        <v>121560</v>
      </c>
      <c r="I49" s="1808">
        <v>129960</v>
      </c>
      <c r="J49" s="1808">
        <v>138360</v>
      </c>
    </row>
    <row r="50" spans="1:10">
      <c r="A50" s="1788"/>
      <c r="B50" s="1793" t="s">
        <v>773</v>
      </c>
      <c r="C50" s="1808">
        <v>73440</v>
      </c>
      <c r="D50" s="1808">
        <v>83880</v>
      </c>
      <c r="E50" s="1808">
        <v>94320</v>
      </c>
      <c r="F50" s="1808">
        <v>104760</v>
      </c>
      <c r="G50" s="1808">
        <v>113160</v>
      </c>
      <c r="H50" s="1808">
        <v>121560</v>
      </c>
      <c r="I50" s="1808">
        <v>129960</v>
      </c>
      <c r="J50" s="1808">
        <v>138360</v>
      </c>
    </row>
    <row r="51" spans="1:10">
      <c r="A51" s="1788"/>
      <c r="B51" s="1793" t="s">
        <v>787</v>
      </c>
      <c r="C51" s="1808">
        <v>73440</v>
      </c>
      <c r="D51" s="1808">
        <v>83880</v>
      </c>
      <c r="E51" s="1808">
        <v>94320</v>
      </c>
      <c r="F51" s="1808">
        <v>104760</v>
      </c>
      <c r="G51" s="1808">
        <v>113160</v>
      </c>
      <c r="H51" s="1808">
        <v>121560</v>
      </c>
      <c r="I51" s="1808">
        <v>129960</v>
      </c>
      <c r="J51" s="1808">
        <v>138360</v>
      </c>
    </row>
    <row r="52" spans="1:10">
      <c r="A52" s="1788"/>
      <c r="B52" s="1793" t="s">
        <v>767</v>
      </c>
      <c r="C52" s="1808">
        <v>74100</v>
      </c>
      <c r="D52" s="1808">
        <v>84650</v>
      </c>
      <c r="E52" s="1808">
        <v>95250</v>
      </c>
      <c r="F52" s="1808">
        <v>105850</v>
      </c>
      <c r="G52" s="1808">
        <v>114300</v>
      </c>
      <c r="H52" s="1808">
        <v>122750</v>
      </c>
      <c r="I52" s="1808">
        <v>131250</v>
      </c>
      <c r="J52" s="1808">
        <v>139700</v>
      </c>
    </row>
    <row r="53" spans="1:10">
      <c r="A53" s="1788"/>
      <c r="B53" s="1793" t="s">
        <v>101</v>
      </c>
      <c r="C53" s="1808">
        <v>73440</v>
      </c>
      <c r="D53" s="1808">
        <v>83880</v>
      </c>
      <c r="E53" s="1808">
        <v>94320</v>
      </c>
      <c r="F53" s="1808">
        <v>104760</v>
      </c>
      <c r="G53" s="1808">
        <v>113160</v>
      </c>
      <c r="H53" s="1808">
        <v>121560</v>
      </c>
      <c r="I53" s="1808">
        <v>129960</v>
      </c>
      <c r="J53" s="1808">
        <v>138360</v>
      </c>
    </row>
    <row r="54" spans="1:10">
      <c r="A54" s="1788"/>
      <c r="B54" s="1793" t="s">
        <v>102</v>
      </c>
      <c r="C54" s="1808">
        <v>75600</v>
      </c>
      <c r="D54" s="1808">
        <v>86400</v>
      </c>
      <c r="E54" s="1808">
        <v>97200</v>
      </c>
      <c r="F54" s="1808">
        <v>108000</v>
      </c>
      <c r="G54" s="1808">
        <v>116650</v>
      </c>
      <c r="H54" s="1808">
        <v>125300</v>
      </c>
      <c r="I54" s="1808">
        <v>133900</v>
      </c>
      <c r="J54" s="1808">
        <v>142550</v>
      </c>
    </row>
    <row r="55" spans="1:10">
      <c r="A55" s="1788"/>
      <c r="B55" s="1793" t="s">
        <v>103</v>
      </c>
      <c r="C55" s="1808">
        <v>73440</v>
      </c>
      <c r="D55" s="1808">
        <v>83880</v>
      </c>
      <c r="E55" s="1808">
        <v>94320</v>
      </c>
      <c r="F55" s="1808">
        <v>104760</v>
      </c>
      <c r="G55" s="1808">
        <v>113160</v>
      </c>
      <c r="H55" s="1808">
        <v>121560</v>
      </c>
      <c r="I55" s="1808">
        <v>129960</v>
      </c>
      <c r="J55" s="1808">
        <v>138360</v>
      </c>
    </row>
    <row r="56" spans="1:10">
      <c r="A56" s="1788"/>
      <c r="B56" s="1793" t="s">
        <v>769</v>
      </c>
      <c r="C56" s="1808">
        <v>73440</v>
      </c>
      <c r="D56" s="1808">
        <v>83880</v>
      </c>
      <c r="E56" s="1808">
        <v>94320</v>
      </c>
      <c r="F56" s="1808">
        <v>104760</v>
      </c>
      <c r="G56" s="1808">
        <v>113160</v>
      </c>
      <c r="H56" s="1808">
        <v>121560</v>
      </c>
      <c r="I56" s="1808">
        <v>129960</v>
      </c>
      <c r="J56" s="1808">
        <v>138360</v>
      </c>
    </row>
    <row r="57" spans="1:10">
      <c r="A57" s="1788"/>
      <c r="B57" s="1793" t="s">
        <v>781</v>
      </c>
      <c r="C57" s="1808">
        <v>83150</v>
      </c>
      <c r="D57" s="1808">
        <v>95050</v>
      </c>
      <c r="E57" s="1808">
        <v>106900</v>
      </c>
      <c r="F57" s="1808">
        <v>118800</v>
      </c>
      <c r="G57" s="1808">
        <v>128300</v>
      </c>
      <c r="H57" s="1808">
        <v>137800</v>
      </c>
      <c r="I57" s="1808">
        <v>147300</v>
      </c>
      <c r="J57" s="1808">
        <v>156800</v>
      </c>
    </row>
    <row r="58" spans="1:10">
      <c r="A58" s="1788"/>
      <c r="B58" s="1793" t="s">
        <v>104</v>
      </c>
      <c r="C58" s="1808">
        <v>73440</v>
      </c>
      <c r="D58" s="1808">
        <v>83880</v>
      </c>
      <c r="E58" s="1808">
        <v>94320</v>
      </c>
      <c r="F58" s="1808">
        <v>104760</v>
      </c>
      <c r="G58" s="1808">
        <v>113160</v>
      </c>
      <c r="H58" s="1808">
        <v>121560</v>
      </c>
      <c r="I58" s="1808">
        <v>129960</v>
      </c>
      <c r="J58" s="1808">
        <v>138360</v>
      </c>
    </row>
    <row r="59" spans="1:10">
      <c r="A59" s="1788"/>
      <c r="B59" s="1793" t="s">
        <v>105</v>
      </c>
      <c r="C59" s="1808">
        <v>73440</v>
      </c>
      <c r="D59" s="1808">
        <v>83880</v>
      </c>
      <c r="E59" s="1808">
        <v>94320</v>
      </c>
      <c r="F59" s="1808">
        <v>104760</v>
      </c>
      <c r="G59" s="1808">
        <v>113160</v>
      </c>
      <c r="H59" s="1808">
        <v>121560</v>
      </c>
      <c r="I59" s="1808">
        <v>129960</v>
      </c>
      <c r="J59" s="1808">
        <v>138360</v>
      </c>
    </row>
    <row r="60" spans="1:10">
      <c r="A60" s="1788"/>
      <c r="B60" s="1793" t="s">
        <v>106</v>
      </c>
      <c r="C60" s="1808">
        <v>73440</v>
      </c>
      <c r="D60" s="1808">
        <v>83880</v>
      </c>
      <c r="E60" s="1808">
        <v>94320</v>
      </c>
      <c r="F60" s="1808">
        <v>104760</v>
      </c>
      <c r="G60" s="1808">
        <v>113160</v>
      </c>
      <c r="H60" s="1808">
        <v>121560</v>
      </c>
      <c r="I60" s="1808">
        <v>129960</v>
      </c>
      <c r="J60" s="1808">
        <v>138360</v>
      </c>
    </row>
    <row r="61" spans="1:10">
      <c r="A61" s="1788"/>
      <c r="B61" s="1793" t="s">
        <v>782</v>
      </c>
      <c r="C61" s="1808">
        <v>83150</v>
      </c>
      <c r="D61" s="1808">
        <v>95050</v>
      </c>
      <c r="E61" s="1808">
        <v>106900</v>
      </c>
      <c r="F61" s="1808">
        <v>118800</v>
      </c>
      <c r="G61" s="1808">
        <v>128300</v>
      </c>
      <c r="H61" s="1808">
        <v>137800</v>
      </c>
      <c r="I61" s="1808">
        <v>147300</v>
      </c>
      <c r="J61" s="1808">
        <v>156800</v>
      </c>
    </row>
    <row r="62" spans="1:10">
      <c r="A62" s="1788"/>
      <c r="B62" s="1793" t="s">
        <v>777</v>
      </c>
      <c r="C62" s="1808">
        <v>85750</v>
      </c>
      <c r="D62" s="1808">
        <v>98000</v>
      </c>
      <c r="E62" s="1808">
        <v>110250</v>
      </c>
      <c r="F62" s="1808">
        <v>122500</v>
      </c>
      <c r="G62" s="1808">
        <v>132300</v>
      </c>
      <c r="H62" s="1808">
        <v>142100</v>
      </c>
      <c r="I62" s="1808">
        <v>151900</v>
      </c>
      <c r="J62" s="1808">
        <v>161750</v>
      </c>
    </row>
    <row r="63" spans="1:10">
      <c r="A63" s="1788"/>
      <c r="B63" s="1793" t="s">
        <v>107</v>
      </c>
      <c r="C63" s="1808">
        <v>73440</v>
      </c>
      <c r="D63" s="1808">
        <v>83880</v>
      </c>
      <c r="E63" s="1808">
        <v>94320</v>
      </c>
      <c r="F63" s="1808">
        <v>104760</v>
      </c>
      <c r="G63" s="1808">
        <v>113160</v>
      </c>
      <c r="H63" s="1808">
        <v>121560</v>
      </c>
      <c r="I63" s="1808">
        <v>129960</v>
      </c>
      <c r="J63" s="1808">
        <v>138360</v>
      </c>
    </row>
    <row r="64" spans="1:10">
      <c r="A64" s="1788"/>
      <c r="B64" s="1793" t="s">
        <v>763</v>
      </c>
      <c r="C64" s="1808">
        <v>92300</v>
      </c>
      <c r="D64" s="1808">
        <v>105500</v>
      </c>
      <c r="E64" s="1808">
        <v>118700</v>
      </c>
      <c r="F64" s="1808">
        <v>131900</v>
      </c>
      <c r="G64" s="1808">
        <v>142450</v>
      </c>
      <c r="H64" s="1808">
        <v>153000</v>
      </c>
      <c r="I64" s="1808">
        <v>163550</v>
      </c>
      <c r="J64" s="1808">
        <v>174100</v>
      </c>
    </row>
    <row r="65" spans="1:10">
      <c r="A65" s="1788"/>
      <c r="B65" s="1793" t="s">
        <v>108</v>
      </c>
      <c r="C65" s="1808">
        <v>73440</v>
      </c>
      <c r="D65" s="1808">
        <v>83880</v>
      </c>
      <c r="E65" s="1808">
        <v>94320</v>
      </c>
      <c r="F65" s="1808">
        <v>104760</v>
      </c>
      <c r="G65" s="1808">
        <v>113160</v>
      </c>
      <c r="H65" s="1808">
        <v>121560</v>
      </c>
      <c r="I65" s="1808">
        <v>129960</v>
      </c>
      <c r="J65" s="1808">
        <v>138360</v>
      </c>
    </row>
    <row r="66" spans="1:10">
      <c r="A66" s="1788"/>
      <c r="B66" s="1793" t="s">
        <v>109</v>
      </c>
      <c r="C66" s="1808">
        <v>73440</v>
      </c>
      <c r="D66" s="1808">
        <v>83880</v>
      </c>
      <c r="E66" s="1808">
        <v>94320</v>
      </c>
      <c r="F66" s="1808">
        <v>104760</v>
      </c>
      <c r="G66" s="1808">
        <v>113160</v>
      </c>
      <c r="H66" s="1808">
        <v>121560</v>
      </c>
      <c r="I66" s="1808">
        <v>129960</v>
      </c>
      <c r="J66" s="1808">
        <v>138360</v>
      </c>
    </row>
    <row r="67" spans="1:10">
      <c r="A67" s="1788"/>
      <c r="B67" s="1793" t="s">
        <v>768</v>
      </c>
      <c r="C67" s="1808">
        <v>74100</v>
      </c>
      <c r="D67" s="1808">
        <v>84650</v>
      </c>
      <c r="E67" s="1808">
        <v>95250</v>
      </c>
      <c r="F67" s="1808">
        <v>105850</v>
      </c>
      <c r="G67" s="1808">
        <v>114300</v>
      </c>
      <c r="H67" s="1808">
        <v>122750</v>
      </c>
      <c r="I67" s="1808">
        <v>131250</v>
      </c>
      <c r="J67" s="1808">
        <v>139700</v>
      </c>
    </row>
    <row r="68" spans="1:10">
      <c r="A68" s="1788"/>
      <c r="B68" s="1793" t="s">
        <v>110</v>
      </c>
      <c r="C68" s="1808">
        <v>73440</v>
      </c>
      <c r="D68" s="1808">
        <v>83880</v>
      </c>
      <c r="E68" s="1808">
        <v>94320</v>
      </c>
      <c r="F68" s="1808">
        <v>104760</v>
      </c>
      <c r="G68" s="1808">
        <v>113160</v>
      </c>
      <c r="H68" s="1808">
        <v>121560</v>
      </c>
      <c r="I68" s="1808">
        <v>129960</v>
      </c>
      <c r="J68" s="1808">
        <v>138360</v>
      </c>
    </row>
    <row r="69" spans="1:10">
      <c r="A69" s="1788"/>
      <c r="B69" s="1793" t="s">
        <v>111</v>
      </c>
      <c r="C69" s="1808">
        <v>73440</v>
      </c>
      <c r="D69" s="1808">
        <v>83880</v>
      </c>
      <c r="E69" s="1808">
        <v>94320</v>
      </c>
      <c r="F69" s="1808">
        <v>104760</v>
      </c>
      <c r="G69" s="1808">
        <v>113160</v>
      </c>
      <c r="H69" s="1808">
        <v>121560</v>
      </c>
      <c r="I69" s="1808">
        <v>129960</v>
      </c>
      <c r="J69" s="1808">
        <v>138360</v>
      </c>
    </row>
    <row r="70" spans="1:10">
      <c r="A70" s="1788"/>
      <c r="B70" s="1793" t="s">
        <v>112</v>
      </c>
      <c r="C70" s="1808">
        <v>73440</v>
      </c>
      <c r="D70" s="1808">
        <v>83880</v>
      </c>
      <c r="E70" s="1808">
        <v>94320</v>
      </c>
      <c r="F70" s="1808">
        <v>104760</v>
      </c>
      <c r="G70" s="1808">
        <v>113160</v>
      </c>
      <c r="H70" s="1808">
        <v>121560</v>
      </c>
      <c r="I70" s="1808">
        <v>129960</v>
      </c>
      <c r="J70" s="1808">
        <v>138360</v>
      </c>
    </row>
    <row r="71" spans="1:10">
      <c r="A71" s="1788"/>
      <c r="B71" s="1793" t="s">
        <v>113</v>
      </c>
      <c r="C71" s="1808">
        <v>73440</v>
      </c>
      <c r="D71" s="1808">
        <v>83880</v>
      </c>
      <c r="E71" s="1808">
        <v>94320</v>
      </c>
      <c r="F71" s="1808">
        <v>104760</v>
      </c>
      <c r="G71" s="1808">
        <v>113160</v>
      </c>
      <c r="H71" s="1808">
        <v>121560</v>
      </c>
      <c r="I71" s="1808">
        <v>129960</v>
      </c>
      <c r="J71" s="1808">
        <v>138360</v>
      </c>
    </row>
    <row r="72" spans="1:10">
      <c r="A72" s="1788"/>
      <c r="B72" s="1793" t="s">
        <v>114</v>
      </c>
      <c r="C72" s="1808">
        <v>73440</v>
      </c>
      <c r="D72" s="1808">
        <v>83880</v>
      </c>
      <c r="E72" s="1808">
        <v>94320</v>
      </c>
      <c r="F72" s="1808">
        <v>104760</v>
      </c>
      <c r="G72" s="1808">
        <v>113160</v>
      </c>
      <c r="H72" s="1808">
        <v>121560</v>
      </c>
      <c r="I72" s="1808">
        <v>129960</v>
      </c>
      <c r="J72" s="1808">
        <v>138360</v>
      </c>
    </row>
    <row r="73" spans="1:10">
      <c r="A73" s="1788"/>
      <c r="B73" s="1793" t="s">
        <v>115</v>
      </c>
      <c r="C73" s="1808">
        <v>73440</v>
      </c>
      <c r="D73" s="1808">
        <v>83880</v>
      </c>
      <c r="E73" s="1808">
        <v>94320</v>
      </c>
      <c r="F73" s="1808">
        <v>104760</v>
      </c>
      <c r="G73" s="1808">
        <v>113160</v>
      </c>
      <c r="H73" s="1808">
        <v>121560</v>
      </c>
      <c r="I73" s="1808">
        <v>129960</v>
      </c>
      <c r="J73" s="1808">
        <v>138360</v>
      </c>
    </row>
    <row r="74" spans="1:10">
      <c r="A74" s="1788"/>
      <c r="B74" s="1793" t="s">
        <v>116</v>
      </c>
      <c r="C74" s="1808">
        <v>73440</v>
      </c>
      <c r="D74" s="1808">
        <v>83880</v>
      </c>
      <c r="E74" s="1808">
        <v>94320</v>
      </c>
      <c r="F74" s="1808">
        <v>104760</v>
      </c>
      <c r="G74" s="1808">
        <v>113160</v>
      </c>
      <c r="H74" s="1808">
        <v>121560</v>
      </c>
      <c r="I74" s="1808">
        <v>129960</v>
      </c>
      <c r="J74" s="1808">
        <v>138360</v>
      </c>
    </row>
    <row r="75" spans="1:10">
      <c r="A75" s="1788"/>
      <c r="B75" s="1793" t="s">
        <v>117</v>
      </c>
      <c r="C75" s="1808">
        <v>73440</v>
      </c>
      <c r="D75" s="1808">
        <v>83880</v>
      </c>
      <c r="E75" s="1808">
        <v>94320</v>
      </c>
      <c r="F75" s="1808">
        <v>104760</v>
      </c>
      <c r="G75" s="1808">
        <v>113160</v>
      </c>
      <c r="H75" s="1808">
        <v>121560</v>
      </c>
      <c r="I75" s="1808">
        <v>129960</v>
      </c>
      <c r="J75" s="1808">
        <v>138360</v>
      </c>
    </row>
    <row r="76" spans="1:10">
      <c r="A76" s="1788"/>
      <c r="B76" s="1793" t="s">
        <v>118</v>
      </c>
      <c r="C76" s="1808">
        <v>73440</v>
      </c>
      <c r="D76" s="1808">
        <v>83880</v>
      </c>
      <c r="E76" s="1808">
        <v>94320</v>
      </c>
      <c r="F76" s="1808">
        <v>104760</v>
      </c>
      <c r="G76" s="1808">
        <v>113160</v>
      </c>
      <c r="H76" s="1808">
        <v>121560</v>
      </c>
      <c r="I76" s="1808">
        <v>129960</v>
      </c>
      <c r="J76" s="1808">
        <v>138360</v>
      </c>
    </row>
    <row r="77" spans="1:10">
      <c r="A77" s="1788"/>
      <c r="B77" s="1793" t="s">
        <v>119</v>
      </c>
      <c r="C77" s="1808">
        <v>77050</v>
      </c>
      <c r="D77" s="1808">
        <v>88050</v>
      </c>
      <c r="E77" s="1808">
        <v>99050</v>
      </c>
      <c r="F77" s="1808">
        <v>110050</v>
      </c>
      <c r="G77" s="1808">
        <v>118850</v>
      </c>
      <c r="H77" s="1808">
        <v>127650</v>
      </c>
      <c r="I77" s="1808">
        <v>136450</v>
      </c>
      <c r="J77" s="1808">
        <v>145250</v>
      </c>
    </row>
    <row r="78" spans="1:10">
      <c r="A78" s="1788"/>
      <c r="B78" s="1793" t="s">
        <v>122</v>
      </c>
      <c r="C78" s="1808">
        <v>83350</v>
      </c>
      <c r="D78" s="1808">
        <v>95250</v>
      </c>
      <c r="E78" s="1808">
        <v>107150</v>
      </c>
      <c r="F78" s="1808">
        <v>119050</v>
      </c>
      <c r="G78" s="1808">
        <v>128550</v>
      </c>
      <c r="H78" s="1808">
        <v>138100</v>
      </c>
      <c r="I78" s="1808">
        <v>147600</v>
      </c>
      <c r="J78" s="1808">
        <v>157150</v>
      </c>
    </row>
    <row r="79" spans="1:10">
      <c r="A79" s="1788"/>
      <c r="B79" s="1793" t="s">
        <v>123</v>
      </c>
      <c r="C79" s="1808">
        <v>73440</v>
      </c>
      <c r="D79" s="1808">
        <v>83880</v>
      </c>
      <c r="E79" s="1808">
        <v>94320</v>
      </c>
      <c r="F79" s="1808">
        <v>104760</v>
      </c>
      <c r="G79" s="1808">
        <v>113160</v>
      </c>
      <c r="H79" s="1808">
        <v>121560</v>
      </c>
      <c r="I79" s="1808">
        <v>129960</v>
      </c>
      <c r="J79" s="1808">
        <v>138360</v>
      </c>
    </row>
    <row r="80" spans="1:10">
      <c r="A80" s="1788"/>
      <c r="B80" s="1793" t="s">
        <v>124</v>
      </c>
      <c r="C80" s="1808">
        <v>77350</v>
      </c>
      <c r="D80" s="1808">
        <v>88400</v>
      </c>
      <c r="E80" s="1808">
        <v>99450</v>
      </c>
      <c r="F80" s="1808">
        <v>110500</v>
      </c>
      <c r="G80" s="1808">
        <v>119350</v>
      </c>
      <c r="H80" s="1808">
        <v>128200</v>
      </c>
      <c r="I80" s="1808">
        <v>137050</v>
      </c>
      <c r="J80" s="1808">
        <v>145900</v>
      </c>
    </row>
    <row r="81" spans="1:10">
      <c r="A81" s="1788"/>
      <c r="B81" s="1793" t="s">
        <v>125</v>
      </c>
      <c r="C81" s="1808">
        <v>73440</v>
      </c>
      <c r="D81" s="1808">
        <v>83880</v>
      </c>
      <c r="E81" s="1808">
        <v>94320</v>
      </c>
      <c r="F81" s="1808">
        <v>104760</v>
      </c>
      <c r="G81" s="1808">
        <v>113160</v>
      </c>
      <c r="H81" s="1808">
        <v>121560</v>
      </c>
      <c r="I81" s="1808">
        <v>129960</v>
      </c>
      <c r="J81" s="1808">
        <v>138360</v>
      </c>
    </row>
    <row r="82" spans="1:10">
      <c r="A82" s="1788"/>
      <c r="B82" s="1793" t="s">
        <v>126</v>
      </c>
      <c r="C82" s="1808">
        <v>73440</v>
      </c>
      <c r="D82" s="1808">
        <v>83880</v>
      </c>
      <c r="E82" s="1808">
        <v>94320</v>
      </c>
      <c r="F82" s="1808">
        <v>104760</v>
      </c>
      <c r="G82" s="1808">
        <v>113160</v>
      </c>
      <c r="H82" s="1808">
        <v>121560</v>
      </c>
      <c r="I82" s="1808">
        <v>129960</v>
      </c>
      <c r="J82" s="1808">
        <v>138360</v>
      </c>
    </row>
    <row r="83" spans="1:10">
      <c r="A83" s="1788"/>
      <c r="B83" s="1793" t="s">
        <v>127</v>
      </c>
      <c r="C83" s="1808">
        <v>73440</v>
      </c>
      <c r="D83" s="1808">
        <v>83880</v>
      </c>
      <c r="E83" s="1808">
        <v>94320</v>
      </c>
      <c r="F83" s="1808">
        <v>104760</v>
      </c>
      <c r="G83" s="1808">
        <v>113160</v>
      </c>
      <c r="H83" s="1808">
        <v>121560</v>
      </c>
      <c r="I83" s="1808">
        <v>129960</v>
      </c>
      <c r="J83" s="1808">
        <v>138360</v>
      </c>
    </row>
    <row r="84" spans="1:10">
      <c r="A84" s="1788"/>
      <c r="B84" s="1793" t="s">
        <v>788</v>
      </c>
      <c r="C84" s="1808">
        <v>73440</v>
      </c>
      <c r="D84" s="1808">
        <v>83880</v>
      </c>
      <c r="E84" s="1808">
        <v>94320</v>
      </c>
      <c r="F84" s="1808">
        <v>104760</v>
      </c>
      <c r="G84" s="1808">
        <v>113160</v>
      </c>
      <c r="H84" s="1808">
        <v>121560</v>
      </c>
      <c r="I84" s="1808">
        <v>129960</v>
      </c>
      <c r="J84" s="1808">
        <v>138360</v>
      </c>
    </row>
    <row r="85" spans="1:10">
      <c r="A85" s="1788"/>
      <c r="B85" s="1793" t="s">
        <v>120</v>
      </c>
      <c r="C85" s="1808">
        <v>73440</v>
      </c>
      <c r="D85" s="1808">
        <v>83880</v>
      </c>
      <c r="E85" s="1808">
        <v>94320</v>
      </c>
      <c r="F85" s="1808">
        <v>104760</v>
      </c>
      <c r="G85" s="1808">
        <v>113160</v>
      </c>
      <c r="H85" s="1808">
        <v>121560</v>
      </c>
      <c r="I85" s="1808">
        <v>129960</v>
      </c>
      <c r="J85" s="1808">
        <v>138360</v>
      </c>
    </row>
    <row r="86" spans="1:10">
      <c r="A86" s="1788"/>
      <c r="B86" s="1793" t="s">
        <v>121</v>
      </c>
      <c r="C86" s="1808">
        <v>73440</v>
      </c>
      <c r="D86" s="1808">
        <v>83880</v>
      </c>
      <c r="E86" s="1808">
        <v>94320</v>
      </c>
      <c r="F86" s="1808">
        <v>104760</v>
      </c>
      <c r="G86" s="1808">
        <v>113160</v>
      </c>
      <c r="H86" s="1808">
        <v>121560</v>
      </c>
      <c r="I86" s="1808">
        <v>129960</v>
      </c>
      <c r="J86" s="1808">
        <v>138360</v>
      </c>
    </row>
    <row r="87" spans="1:10">
      <c r="A87" s="1788"/>
      <c r="B87" s="1793" t="s">
        <v>793</v>
      </c>
      <c r="C87" s="1808">
        <v>76500</v>
      </c>
      <c r="D87" s="1808">
        <v>87450</v>
      </c>
      <c r="E87" s="1808">
        <v>98400</v>
      </c>
      <c r="F87" s="1808">
        <v>109300</v>
      </c>
      <c r="G87" s="1808">
        <v>118050</v>
      </c>
      <c r="H87" s="1808">
        <v>126800</v>
      </c>
      <c r="I87" s="1808">
        <v>135550</v>
      </c>
      <c r="J87" s="1808">
        <v>144300</v>
      </c>
    </row>
    <row r="88" spans="1:10">
      <c r="A88" s="1788"/>
      <c r="B88" s="1793" t="s">
        <v>128</v>
      </c>
      <c r="C88" s="1808">
        <v>73440</v>
      </c>
      <c r="D88" s="1808">
        <v>83880</v>
      </c>
      <c r="E88" s="1808">
        <v>94320</v>
      </c>
      <c r="F88" s="1808">
        <v>104760</v>
      </c>
      <c r="G88" s="1808">
        <v>113160</v>
      </c>
      <c r="H88" s="1808">
        <v>121560</v>
      </c>
      <c r="I88" s="1808">
        <v>129960</v>
      </c>
      <c r="J88" s="1808">
        <v>138360</v>
      </c>
    </row>
    <row r="89" spans="1:10">
      <c r="A89" s="1788"/>
      <c r="B89" s="1793" t="s">
        <v>129</v>
      </c>
      <c r="C89" s="1808">
        <v>76250</v>
      </c>
      <c r="D89" s="1808">
        <v>87150</v>
      </c>
      <c r="E89" s="1808">
        <v>98050</v>
      </c>
      <c r="F89" s="1808">
        <v>108950</v>
      </c>
      <c r="G89" s="1808">
        <v>117700</v>
      </c>
      <c r="H89" s="1808">
        <v>126400</v>
      </c>
      <c r="I89" s="1808">
        <v>135100</v>
      </c>
      <c r="J89" s="1808">
        <v>143850</v>
      </c>
    </row>
    <row r="90" spans="1:10">
      <c r="A90" s="1788"/>
      <c r="B90" s="1793" t="s">
        <v>130</v>
      </c>
      <c r="C90" s="1808">
        <v>73440</v>
      </c>
      <c r="D90" s="1808">
        <v>83880</v>
      </c>
      <c r="E90" s="1808">
        <v>94320</v>
      </c>
      <c r="F90" s="1808">
        <v>104760</v>
      </c>
      <c r="G90" s="1808">
        <v>113160</v>
      </c>
      <c r="H90" s="1808">
        <v>121560</v>
      </c>
      <c r="I90" s="1808">
        <v>129960</v>
      </c>
      <c r="J90" s="1808">
        <v>138360</v>
      </c>
    </row>
    <row r="91" spans="1:10">
      <c r="A91" s="1788"/>
      <c r="B91" s="1793" t="s">
        <v>131</v>
      </c>
      <c r="C91" s="1808">
        <v>73440</v>
      </c>
      <c r="D91" s="1808">
        <v>83880</v>
      </c>
      <c r="E91" s="1808">
        <v>94320</v>
      </c>
      <c r="F91" s="1808">
        <v>104760</v>
      </c>
      <c r="G91" s="1808">
        <v>113160</v>
      </c>
      <c r="H91" s="1808">
        <v>121560</v>
      </c>
      <c r="I91" s="1808">
        <v>129960</v>
      </c>
      <c r="J91" s="1808">
        <v>138360</v>
      </c>
    </row>
    <row r="92" spans="1:10">
      <c r="A92" s="1788"/>
      <c r="B92" s="1793" t="s">
        <v>132</v>
      </c>
      <c r="C92" s="1808">
        <v>73440</v>
      </c>
      <c r="D92" s="1808">
        <v>83880</v>
      </c>
      <c r="E92" s="1808">
        <v>94320</v>
      </c>
      <c r="F92" s="1808">
        <v>104760</v>
      </c>
      <c r="G92" s="1808">
        <v>113160</v>
      </c>
      <c r="H92" s="1808">
        <v>121560</v>
      </c>
      <c r="I92" s="1808">
        <v>129960</v>
      </c>
      <c r="J92" s="1808">
        <v>138360</v>
      </c>
    </row>
    <row r="93" spans="1:10">
      <c r="A93" s="1788"/>
      <c r="B93" s="1793" t="s">
        <v>133</v>
      </c>
      <c r="C93" s="1808">
        <v>73440</v>
      </c>
      <c r="D93" s="1808">
        <v>83880</v>
      </c>
      <c r="E93" s="1808">
        <v>94320</v>
      </c>
      <c r="F93" s="1808">
        <v>104760</v>
      </c>
      <c r="G93" s="1808">
        <v>113160</v>
      </c>
      <c r="H93" s="1808">
        <v>121560</v>
      </c>
      <c r="I93" s="1808">
        <v>129960</v>
      </c>
      <c r="J93" s="1808">
        <v>138360</v>
      </c>
    </row>
    <row r="94" spans="1:10">
      <c r="A94" s="1788"/>
      <c r="B94" s="1793" t="s">
        <v>134</v>
      </c>
      <c r="C94" s="1808">
        <v>73440</v>
      </c>
      <c r="D94" s="1808">
        <v>83880</v>
      </c>
      <c r="E94" s="1808">
        <v>94320</v>
      </c>
      <c r="F94" s="1808">
        <v>104760</v>
      </c>
      <c r="G94" s="1808">
        <v>113160</v>
      </c>
      <c r="H94" s="1808">
        <v>121560</v>
      </c>
      <c r="I94" s="1808">
        <v>129960</v>
      </c>
      <c r="J94" s="1808">
        <v>138360</v>
      </c>
    </row>
    <row r="95" spans="1:10">
      <c r="A95" s="1788"/>
      <c r="B95" s="1793" t="s">
        <v>135</v>
      </c>
      <c r="C95" s="1808">
        <v>73440</v>
      </c>
      <c r="D95" s="1808">
        <v>83880</v>
      </c>
      <c r="E95" s="1808">
        <v>94320</v>
      </c>
      <c r="F95" s="1808">
        <v>104760</v>
      </c>
      <c r="G95" s="1808">
        <v>113160</v>
      </c>
      <c r="H95" s="1808">
        <v>121560</v>
      </c>
      <c r="I95" s="1808">
        <v>129960</v>
      </c>
      <c r="J95" s="1808">
        <v>138360</v>
      </c>
    </row>
    <row r="96" spans="1:10">
      <c r="A96" s="1788"/>
      <c r="B96" s="1793" t="s">
        <v>136</v>
      </c>
      <c r="C96" s="1808">
        <v>73440</v>
      </c>
      <c r="D96" s="1808">
        <v>83880</v>
      </c>
      <c r="E96" s="1808">
        <v>94320</v>
      </c>
      <c r="F96" s="1808">
        <v>104760</v>
      </c>
      <c r="G96" s="1808">
        <v>113160</v>
      </c>
      <c r="H96" s="1808">
        <v>121560</v>
      </c>
      <c r="I96" s="1808">
        <v>129960</v>
      </c>
      <c r="J96" s="1808">
        <v>138360</v>
      </c>
    </row>
    <row r="97" spans="1:10">
      <c r="A97" s="1788"/>
      <c r="B97" s="1793" t="s">
        <v>137</v>
      </c>
      <c r="C97" s="1808">
        <v>73440</v>
      </c>
      <c r="D97" s="1808">
        <v>83880</v>
      </c>
      <c r="E97" s="1808">
        <v>94320</v>
      </c>
      <c r="F97" s="1808">
        <v>104760</v>
      </c>
      <c r="G97" s="1808">
        <v>113160</v>
      </c>
      <c r="H97" s="1808">
        <v>121560</v>
      </c>
      <c r="I97" s="1808">
        <v>129960</v>
      </c>
      <c r="J97" s="1808">
        <v>138360</v>
      </c>
    </row>
    <row r="98" spans="1:10">
      <c r="A98" s="1788"/>
      <c r="B98" s="1793" t="s">
        <v>783</v>
      </c>
      <c r="C98" s="1808">
        <v>83150</v>
      </c>
      <c r="D98" s="1808">
        <v>95050</v>
      </c>
      <c r="E98" s="1808">
        <v>106900</v>
      </c>
      <c r="F98" s="1808">
        <v>118800</v>
      </c>
      <c r="G98" s="1808">
        <v>128300</v>
      </c>
      <c r="H98" s="1808">
        <v>137800</v>
      </c>
      <c r="I98" s="1808">
        <v>147300</v>
      </c>
      <c r="J98" s="1808">
        <v>156800</v>
      </c>
    </row>
    <row r="99" spans="1:10">
      <c r="A99" s="1788"/>
      <c r="B99" s="1793" t="s">
        <v>138</v>
      </c>
      <c r="C99" s="1808">
        <v>73440</v>
      </c>
      <c r="D99" s="1808">
        <v>83880</v>
      </c>
      <c r="E99" s="1808">
        <v>94320</v>
      </c>
      <c r="F99" s="1808">
        <v>104760</v>
      </c>
      <c r="G99" s="1808">
        <v>113160</v>
      </c>
      <c r="H99" s="1808">
        <v>121560</v>
      </c>
      <c r="I99" s="1808">
        <v>129960</v>
      </c>
      <c r="J99" s="1808">
        <v>138360</v>
      </c>
    </row>
    <row r="100" spans="1:10">
      <c r="A100" s="1788"/>
      <c r="B100" s="1793" t="s">
        <v>139</v>
      </c>
      <c r="C100" s="1808">
        <v>73440</v>
      </c>
      <c r="D100" s="1808">
        <v>83880</v>
      </c>
      <c r="E100" s="1808">
        <v>94320</v>
      </c>
      <c r="F100" s="1808">
        <v>104760</v>
      </c>
      <c r="G100" s="1808">
        <v>113160</v>
      </c>
      <c r="H100" s="1808">
        <v>121560</v>
      </c>
      <c r="I100" s="1808">
        <v>129960</v>
      </c>
      <c r="J100" s="1808">
        <v>138360</v>
      </c>
    </row>
    <row r="101" spans="1:10">
      <c r="A101" s="1788"/>
      <c r="B101" s="1793" t="s">
        <v>764</v>
      </c>
      <c r="C101" s="1808">
        <v>92300</v>
      </c>
      <c r="D101" s="1808">
        <v>105500</v>
      </c>
      <c r="E101" s="1808">
        <v>118700</v>
      </c>
      <c r="F101" s="1808">
        <v>131900</v>
      </c>
      <c r="G101" s="1808">
        <v>142450</v>
      </c>
      <c r="H101" s="1808">
        <v>153000</v>
      </c>
      <c r="I101" s="1808">
        <v>163550</v>
      </c>
      <c r="J101" s="1808">
        <v>174100</v>
      </c>
    </row>
    <row r="102" spans="1:10">
      <c r="A102" s="1788"/>
      <c r="B102" s="1793" t="s">
        <v>140</v>
      </c>
      <c r="C102" s="1808">
        <v>73440</v>
      </c>
      <c r="D102" s="1808">
        <v>83880</v>
      </c>
      <c r="E102" s="1808">
        <v>94320</v>
      </c>
      <c r="F102" s="1808">
        <v>104760</v>
      </c>
      <c r="G102" s="1808">
        <v>113160</v>
      </c>
      <c r="H102" s="1808">
        <v>121560</v>
      </c>
      <c r="I102" s="1808">
        <v>129960</v>
      </c>
      <c r="J102" s="1808">
        <v>138360</v>
      </c>
    </row>
    <row r="103" spans="1:10">
      <c r="A103" s="1788"/>
      <c r="B103" s="1793" t="s">
        <v>141</v>
      </c>
      <c r="C103" s="1808">
        <v>73440</v>
      </c>
      <c r="D103" s="1808">
        <v>83880</v>
      </c>
      <c r="E103" s="1808">
        <v>94320</v>
      </c>
      <c r="F103" s="1808">
        <v>104760</v>
      </c>
      <c r="G103" s="1808">
        <v>113160</v>
      </c>
      <c r="H103" s="1808">
        <v>121560</v>
      </c>
      <c r="I103" s="1808">
        <v>129960</v>
      </c>
      <c r="J103" s="1808">
        <v>138360</v>
      </c>
    </row>
    <row r="104" spans="1:10">
      <c r="A104" s="1788"/>
      <c r="B104" s="1793" t="s">
        <v>142</v>
      </c>
      <c r="C104" s="1808">
        <v>73440</v>
      </c>
      <c r="D104" s="1808">
        <v>83880</v>
      </c>
      <c r="E104" s="1808">
        <v>94320</v>
      </c>
      <c r="F104" s="1808">
        <v>104760</v>
      </c>
      <c r="G104" s="1808">
        <v>113160</v>
      </c>
      <c r="H104" s="1808">
        <v>121560</v>
      </c>
      <c r="I104" s="1808">
        <v>129960</v>
      </c>
      <c r="J104" s="1808">
        <v>138360</v>
      </c>
    </row>
    <row r="105" spans="1:10">
      <c r="A105" s="1788"/>
      <c r="B105" s="1793" t="s">
        <v>143</v>
      </c>
      <c r="C105" s="1808">
        <v>73440</v>
      </c>
      <c r="D105" s="1808">
        <v>83880</v>
      </c>
      <c r="E105" s="1808">
        <v>94320</v>
      </c>
      <c r="F105" s="1808">
        <v>104760</v>
      </c>
      <c r="G105" s="1808">
        <v>113160</v>
      </c>
      <c r="H105" s="1808">
        <v>121560</v>
      </c>
      <c r="I105" s="1808">
        <v>129960</v>
      </c>
      <c r="J105" s="1808">
        <v>138360</v>
      </c>
    </row>
    <row r="106" spans="1:10">
      <c r="A106" s="1788"/>
      <c r="B106" s="1793" t="s">
        <v>144</v>
      </c>
      <c r="C106" s="1808">
        <v>73440</v>
      </c>
      <c r="D106" s="1808">
        <v>83880</v>
      </c>
      <c r="E106" s="1808">
        <v>94320</v>
      </c>
      <c r="F106" s="1808">
        <v>104760</v>
      </c>
      <c r="G106" s="1808">
        <v>113160</v>
      </c>
      <c r="H106" s="1808">
        <v>121560</v>
      </c>
      <c r="I106" s="1808">
        <v>129960</v>
      </c>
      <c r="J106" s="1808">
        <v>138360</v>
      </c>
    </row>
    <row r="107" spans="1:10">
      <c r="A107" s="1788"/>
      <c r="B107" s="1793" t="s">
        <v>145</v>
      </c>
      <c r="C107" s="1808">
        <v>73440</v>
      </c>
      <c r="D107" s="1808">
        <v>83880</v>
      </c>
      <c r="E107" s="1808">
        <v>94320</v>
      </c>
      <c r="F107" s="1808">
        <v>104760</v>
      </c>
      <c r="G107" s="1808">
        <v>113160</v>
      </c>
      <c r="H107" s="1808">
        <v>121560</v>
      </c>
      <c r="I107" s="1808">
        <v>129960</v>
      </c>
      <c r="J107" s="1808">
        <v>138360</v>
      </c>
    </row>
    <row r="108" spans="1:10">
      <c r="A108" s="1788"/>
      <c r="B108" s="1793" t="s">
        <v>146</v>
      </c>
      <c r="C108" s="1808">
        <v>73440</v>
      </c>
      <c r="D108" s="1808">
        <v>83880</v>
      </c>
      <c r="E108" s="1808">
        <v>94320</v>
      </c>
      <c r="F108" s="1808">
        <v>104760</v>
      </c>
      <c r="G108" s="1808">
        <v>113160</v>
      </c>
      <c r="H108" s="1808">
        <v>121560</v>
      </c>
      <c r="I108" s="1808">
        <v>129960</v>
      </c>
      <c r="J108" s="1808">
        <v>138360</v>
      </c>
    </row>
    <row r="109" spans="1:10">
      <c r="A109" s="1788"/>
      <c r="B109" s="1793" t="s">
        <v>147</v>
      </c>
      <c r="C109" s="1808">
        <v>73440</v>
      </c>
      <c r="D109" s="1808">
        <v>83880</v>
      </c>
      <c r="E109" s="1808">
        <v>94320</v>
      </c>
      <c r="F109" s="1808">
        <v>104760</v>
      </c>
      <c r="G109" s="1808">
        <v>113160</v>
      </c>
      <c r="H109" s="1808">
        <v>121560</v>
      </c>
      <c r="I109" s="1808">
        <v>129960</v>
      </c>
      <c r="J109" s="1808">
        <v>138360</v>
      </c>
    </row>
    <row r="110" spans="1:10">
      <c r="A110" s="1788"/>
      <c r="B110" s="1793" t="s">
        <v>778</v>
      </c>
      <c r="C110" s="1808">
        <v>85750</v>
      </c>
      <c r="D110" s="1808">
        <v>98000</v>
      </c>
      <c r="E110" s="1808">
        <v>110250</v>
      </c>
      <c r="F110" s="1808">
        <v>122500</v>
      </c>
      <c r="G110" s="1808">
        <v>132300</v>
      </c>
      <c r="H110" s="1808">
        <v>142100</v>
      </c>
      <c r="I110" s="1808">
        <v>151900</v>
      </c>
      <c r="J110" s="1808">
        <v>161750</v>
      </c>
    </row>
    <row r="111" spans="1:10">
      <c r="A111" s="1788"/>
      <c r="B111" s="1793" t="s">
        <v>792</v>
      </c>
      <c r="C111" s="1808">
        <v>88100</v>
      </c>
      <c r="D111" s="1808">
        <v>100700</v>
      </c>
      <c r="E111" s="1808">
        <v>113300</v>
      </c>
      <c r="F111" s="1808">
        <v>125900</v>
      </c>
      <c r="G111" s="1808">
        <v>135950</v>
      </c>
      <c r="H111" s="1808">
        <v>146000</v>
      </c>
      <c r="I111" s="1808">
        <v>156100</v>
      </c>
      <c r="J111" s="1808">
        <v>166150</v>
      </c>
    </row>
    <row r="112" spans="1:10">
      <c r="A112" s="1788"/>
      <c r="B112" s="1793" t="s">
        <v>148</v>
      </c>
      <c r="C112" s="1808">
        <v>73440</v>
      </c>
      <c r="D112" s="1808">
        <v>83880</v>
      </c>
      <c r="E112" s="1808">
        <v>94320</v>
      </c>
      <c r="F112" s="1808">
        <v>104760</v>
      </c>
      <c r="G112" s="1808">
        <v>113160</v>
      </c>
      <c r="H112" s="1808">
        <v>121560</v>
      </c>
      <c r="I112" s="1808">
        <v>129960</v>
      </c>
      <c r="J112" s="1808">
        <v>138360</v>
      </c>
    </row>
    <row r="113" spans="1:22">
      <c r="A113" s="1788"/>
      <c r="B113" s="1793" t="s">
        <v>784</v>
      </c>
      <c r="C113" s="1808">
        <v>83150</v>
      </c>
      <c r="D113" s="1808">
        <v>95050</v>
      </c>
      <c r="E113" s="1808">
        <v>106900</v>
      </c>
      <c r="F113" s="1808">
        <v>118800</v>
      </c>
      <c r="G113" s="1808">
        <v>128300</v>
      </c>
      <c r="H113" s="1808">
        <v>137800</v>
      </c>
      <c r="I113" s="1808">
        <v>147300</v>
      </c>
      <c r="J113" s="1808">
        <v>156800</v>
      </c>
    </row>
    <row r="114" spans="1:22">
      <c r="A114" s="1788"/>
      <c r="B114" s="1793" t="s">
        <v>149</v>
      </c>
      <c r="C114" s="1808">
        <v>73440</v>
      </c>
      <c r="D114" s="1808">
        <v>83880</v>
      </c>
      <c r="E114" s="1808">
        <v>94320</v>
      </c>
      <c r="F114" s="1808">
        <v>104760</v>
      </c>
      <c r="G114" s="1808">
        <v>113160</v>
      </c>
      <c r="H114" s="1808">
        <v>121560</v>
      </c>
      <c r="I114" s="1808">
        <v>129960</v>
      </c>
      <c r="J114" s="1808">
        <v>138360</v>
      </c>
    </row>
    <row r="115" spans="1:22">
      <c r="A115" s="1788"/>
      <c r="B115" s="1793" t="s">
        <v>150</v>
      </c>
      <c r="C115" s="1808">
        <v>73440</v>
      </c>
      <c r="D115" s="1808">
        <v>83880</v>
      </c>
      <c r="E115" s="1808">
        <v>94320</v>
      </c>
      <c r="F115" s="1808">
        <v>104760</v>
      </c>
      <c r="G115" s="1808">
        <v>113160</v>
      </c>
      <c r="H115" s="1808">
        <v>121560</v>
      </c>
      <c r="I115" s="1808">
        <v>129960</v>
      </c>
      <c r="J115" s="1808">
        <v>138360</v>
      </c>
    </row>
    <row r="116" spans="1:22">
      <c r="A116" s="1788"/>
      <c r="B116" s="1793" t="s">
        <v>766</v>
      </c>
      <c r="C116" s="1808">
        <v>78800</v>
      </c>
      <c r="D116" s="1808">
        <v>90050</v>
      </c>
      <c r="E116" s="1808">
        <v>101300</v>
      </c>
      <c r="F116" s="1808">
        <v>112550</v>
      </c>
      <c r="G116" s="1808">
        <v>121550</v>
      </c>
      <c r="H116" s="1808">
        <v>130550</v>
      </c>
      <c r="I116" s="1808">
        <v>139550</v>
      </c>
      <c r="J116" s="1808">
        <v>148600</v>
      </c>
    </row>
    <row r="117" spans="1:22">
      <c r="A117" s="1788"/>
      <c r="B117" s="1793" t="s">
        <v>785</v>
      </c>
      <c r="C117" s="1808">
        <v>73440</v>
      </c>
      <c r="D117" s="1808">
        <v>83880</v>
      </c>
      <c r="E117" s="1808">
        <v>94320</v>
      </c>
      <c r="F117" s="1808">
        <v>104760</v>
      </c>
      <c r="G117" s="1808">
        <v>113160</v>
      </c>
      <c r="H117" s="1808">
        <v>121560</v>
      </c>
      <c r="I117" s="1808">
        <v>129960</v>
      </c>
      <c r="J117" s="1808">
        <v>138360</v>
      </c>
    </row>
    <row r="118" spans="1:22">
      <c r="A118" s="1788"/>
      <c r="B118" s="1793" t="s">
        <v>151</v>
      </c>
      <c r="C118" s="1808">
        <v>73440</v>
      </c>
      <c r="D118" s="1808">
        <v>83880</v>
      </c>
      <c r="E118" s="1808">
        <v>94320</v>
      </c>
      <c r="F118" s="1808">
        <v>104760</v>
      </c>
      <c r="G118" s="1808">
        <v>113160</v>
      </c>
      <c r="H118" s="1808">
        <v>121560</v>
      </c>
      <c r="I118" s="1808">
        <v>129960</v>
      </c>
      <c r="J118" s="1808">
        <v>138360</v>
      </c>
    </row>
    <row r="119" spans="1:22">
      <c r="A119" s="1788"/>
      <c r="B119" s="1793" t="s">
        <v>789</v>
      </c>
      <c r="C119" s="1808">
        <v>73440</v>
      </c>
      <c r="D119" s="1808">
        <v>83880</v>
      </c>
      <c r="E119" s="1808">
        <v>94320</v>
      </c>
      <c r="F119" s="1808">
        <v>104760</v>
      </c>
      <c r="G119" s="1808">
        <v>113160</v>
      </c>
      <c r="H119" s="1808">
        <v>121560</v>
      </c>
      <c r="I119" s="1808">
        <v>129960</v>
      </c>
      <c r="J119" s="1808">
        <v>138360</v>
      </c>
    </row>
    <row r="120" spans="1:22">
      <c r="A120" s="1788"/>
      <c r="B120" s="1793" t="s">
        <v>152</v>
      </c>
      <c r="C120" s="1808">
        <v>73440</v>
      </c>
      <c r="D120" s="1808">
        <v>83880</v>
      </c>
      <c r="E120" s="1808">
        <v>94320</v>
      </c>
      <c r="F120" s="1808">
        <v>104760</v>
      </c>
      <c r="G120" s="1808">
        <v>113160</v>
      </c>
      <c r="H120" s="1808">
        <v>121560</v>
      </c>
      <c r="I120" s="1808">
        <v>129960</v>
      </c>
      <c r="J120" s="1808">
        <v>138360</v>
      </c>
    </row>
    <row r="121" spans="1:22">
      <c r="A121" s="1788"/>
      <c r="B121" s="1793" t="s">
        <v>153</v>
      </c>
      <c r="C121" s="1808">
        <v>73440</v>
      </c>
      <c r="D121" s="1808">
        <v>83880</v>
      </c>
      <c r="E121" s="1808">
        <v>94320</v>
      </c>
      <c r="F121" s="1808">
        <v>104760</v>
      </c>
      <c r="G121" s="1808">
        <v>113160</v>
      </c>
      <c r="H121" s="1808">
        <v>121560</v>
      </c>
      <c r="I121" s="1808">
        <v>129960</v>
      </c>
      <c r="J121" s="1808">
        <v>138360</v>
      </c>
    </row>
    <row r="122" spans="1:22">
      <c r="A122" s="1788"/>
      <c r="B122" s="1793" t="s">
        <v>154</v>
      </c>
      <c r="C122" s="1808">
        <v>73440</v>
      </c>
      <c r="D122" s="1808">
        <v>83880</v>
      </c>
      <c r="E122" s="1808">
        <v>94320</v>
      </c>
      <c r="F122" s="1808">
        <v>104760</v>
      </c>
      <c r="G122" s="1808">
        <v>113160</v>
      </c>
      <c r="H122" s="1808">
        <v>121560</v>
      </c>
      <c r="I122" s="1808">
        <v>129960</v>
      </c>
      <c r="J122" s="1808">
        <v>138360</v>
      </c>
    </row>
    <row r="123" spans="1:22">
      <c r="A123" s="1788"/>
      <c r="B123" s="1793" t="s">
        <v>155</v>
      </c>
      <c r="C123" s="1808">
        <v>73440</v>
      </c>
      <c r="D123" s="1808">
        <v>83880</v>
      </c>
      <c r="E123" s="1808">
        <v>94320</v>
      </c>
      <c r="F123" s="1808">
        <v>104760</v>
      </c>
      <c r="G123" s="1808">
        <v>113160</v>
      </c>
      <c r="H123" s="1808">
        <v>121560</v>
      </c>
      <c r="I123" s="1808">
        <v>129960</v>
      </c>
      <c r="J123" s="1808">
        <v>138360</v>
      </c>
    </row>
    <row r="124" spans="1:22">
      <c r="A124" s="1788"/>
      <c r="B124" s="1793" t="s">
        <v>156</v>
      </c>
      <c r="C124" s="1808">
        <v>73440</v>
      </c>
      <c r="D124" s="1808">
        <v>83880</v>
      </c>
      <c r="E124" s="1808">
        <v>94320</v>
      </c>
      <c r="F124" s="1808">
        <v>104760</v>
      </c>
      <c r="G124" s="1808">
        <v>113160</v>
      </c>
      <c r="H124" s="1808">
        <v>121560</v>
      </c>
      <c r="I124" s="1808">
        <v>129960</v>
      </c>
      <c r="J124" s="1808">
        <v>138360</v>
      </c>
    </row>
    <row r="125" spans="1:22">
      <c r="A125" s="1788"/>
      <c r="B125" s="1793" t="s">
        <v>779</v>
      </c>
      <c r="C125" s="1808">
        <v>85750</v>
      </c>
      <c r="D125" s="1808">
        <v>98000</v>
      </c>
      <c r="E125" s="1808">
        <v>110250</v>
      </c>
      <c r="F125" s="1808">
        <v>122500</v>
      </c>
      <c r="G125" s="1808">
        <v>132300</v>
      </c>
      <c r="H125" s="1808">
        <v>142100</v>
      </c>
      <c r="I125" s="1808">
        <v>151900</v>
      </c>
      <c r="J125" s="1808">
        <v>161750</v>
      </c>
    </row>
    <row r="126" spans="1:22" s="1788" customFormat="1" ht="8.65" customHeight="1">
      <c r="B126" s="2352"/>
      <c r="C126" s="2352"/>
      <c r="D126" s="2352"/>
      <c r="E126" s="2352"/>
      <c r="F126" s="2352"/>
      <c r="G126" s="2352"/>
      <c r="H126" s="2352"/>
      <c r="I126" s="2352"/>
      <c r="J126" s="2352"/>
      <c r="K126" s="1786"/>
      <c r="L126" s="1786"/>
      <c r="M126" s="1786"/>
      <c r="N126" s="1786"/>
    </row>
    <row r="127" spans="1:22" s="1787" customFormat="1" ht="24" customHeight="1">
      <c r="B127" s="2353" t="s">
        <v>971</v>
      </c>
      <c r="C127" s="2353"/>
      <c r="D127" s="2353"/>
      <c r="E127" s="2353"/>
      <c r="F127" s="2353"/>
      <c r="G127" s="2353"/>
      <c r="H127" s="2353"/>
      <c r="I127" s="2353"/>
      <c r="J127" s="2353"/>
      <c r="K127" s="1794"/>
      <c r="L127" s="1794"/>
      <c r="M127" s="1794"/>
      <c r="N127" s="1794"/>
      <c r="O127" s="1794"/>
      <c r="P127" s="1794"/>
      <c r="Q127" s="1794"/>
      <c r="R127" s="1794"/>
      <c r="S127" s="1794"/>
      <c r="T127" s="1794"/>
      <c r="U127" s="1794"/>
      <c r="V127" s="1794"/>
    </row>
    <row r="128" spans="1:22" s="1788" customFormat="1" ht="21.75" customHeight="1">
      <c r="B128" s="1774" t="s">
        <v>601</v>
      </c>
      <c r="C128" s="1795"/>
      <c r="D128" s="1795"/>
      <c r="E128" s="1795"/>
      <c r="F128" s="1795"/>
      <c r="G128" s="1795"/>
      <c r="H128" s="1795"/>
      <c r="I128" s="1796"/>
      <c r="J128" s="1797"/>
      <c r="K128" s="1786"/>
      <c r="L128" s="1786"/>
      <c r="M128" s="1786"/>
      <c r="N128" s="1786"/>
      <c r="O128" s="1786"/>
      <c r="P128" s="1786"/>
      <c r="Q128" s="1786"/>
      <c r="R128" s="1786"/>
      <c r="S128" s="1786"/>
      <c r="T128" s="1786"/>
      <c r="U128" s="1786"/>
      <c r="V128" s="1786"/>
    </row>
    <row r="129" spans="1:10" s="1797" customFormat="1" ht="14.45" customHeight="1">
      <c r="A129" s="2354" t="s">
        <v>602</v>
      </c>
      <c r="B129" s="2354"/>
      <c r="C129" s="2355" t="s">
        <v>1007</v>
      </c>
      <c r="D129" s="2356"/>
      <c r="E129" s="2356"/>
      <c r="F129" s="2356"/>
      <c r="G129" s="2356"/>
      <c r="H129" s="2356"/>
      <c r="I129" s="2356"/>
      <c r="J129" s="2356"/>
    </row>
    <row r="130" spans="1:10" s="1797" customFormat="1" ht="12.75" customHeight="1">
      <c r="A130" s="1798"/>
      <c r="B130" s="1799" t="s">
        <v>603</v>
      </c>
      <c r="C130" s="2347" t="s">
        <v>1008</v>
      </c>
      <c r="D130" s="2347"/>
      <c r="E130" s="2347"/>
      <c r="F130" s="2347"/>
      <c r="G130" s="2347"/>
      <c r="H130" s="2347"/>
      <c r="I130" s="2347"/>
      <c r="J130" s="2347"/>
    </row>
    <row r="131" spans="1:10" s="1800" customFormat="1" ht="12.95" customHeight="1">
      <c r="B131" s="1797"/>
      <c r="C131" s="1809"/>
      <c r="D131" s="1809"/>
      <c r="E131" s="1809"/>
      <c r="F131" s="1809"/>
      <c r="G131" s="1809"/>
      <c r="H131" s="1809"/>
      <c r="I131" s="1809"/>
      <c r="J131" s="1809"/>
    </row>
    <row r="132" spans="1:10" s="1786" customFormat="1">
      <c r="C132" s="1787"/>
      <c r="D132" s="1787"/>
      <c r="E132" s="1787"/>
      <c r="F132" s="1787"/>
      <c r="G132" s="1787"/>
      <c r="H132" s="1787"/>
      <c r="I132" s="1788"/>
    </row>
    <row r="133" spans="1:10" s="1786" customFormat="1">
      <c r="C133" s="1787"/>
      <c r="D133" s="1787"/>
      <c r="E133" s="1787"/>
      <c r="F133" s="1787"/>
      <c r="G133" s="1787"/>
      <c r="H133" s="1787"/>
      <c r="I133" s="1788"/>
    </row>
  </sheetData>
  <sheetProtection algorithmName="SHA-512" hashValue="2FIzBGGA8zaHv2wTYnFHQPyqwg2ZaBtTcjAUoRIJVO3G+D39oKHfRwj5xPjIUh1r5HJT+PWr2BbDiurCDTw+8Q==" saltValue="GWjdpazwPiBzrNbPC0FQpw==" spinCount="100000" sheet="1" objects="1" scenarios="1"/>
  <mergeCells count="8">
    <mergeCell ref="C130:J130"/>
    <mergeCell ref="B2:J2"/>
    <mergeCell ref="B3:J3"/>
    <mergeCell ref="C4:J4"/>
    <mergeCell ref="B126:J126"/>
    <mergeCell ref="B127:J127"/>
    <mergeCell ref="A129:B129"/>
    <mergeCell ref="C129:J129"/>
  </mergeCells>
  <hyperlinks>
    <hyperlink ref="C130" r:id="rId1" xr:uid="{F8E93C37-4DA2-4BFC-A1C4-AF2518057D5A}"/>
    <hyperlink ref="C129" r:id="rId2" xr:uid="{909612A3-1286-4FC2-9E19-E3580CBA8B79}"/>
  </hyperlinks>
  <pageMargins left="0.7" right="0.7" top="0.75" bottom="0.75" header="0.3" footer="0.3"/>
  <pageSetup scale="89" fitToHeight="0" orientation="portrait" horizontalDpi="1200" verticalDpi="120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DE51-3372-4CB6-818F-77DD466C8646}">
  <sheetPr>
    <tabColor theme="4" tint="0.79998168889431442"/>
  </sheetPr>
  <dimension ref="A1:G128"/>
  <sheetViews>
    <sheetView zoomScale="130" zoomScaleNormal="130" workbookViewId="0">
      <selection activeCell="E8" sqref="E8"/>
    </sheetView>
  </sheetViews>
  <sheetFormatPr defaultColWidth="9.140625" defaultRowHeight="12.75"/>
  <cols>
    <col min="1" max="1" width="5.42578125" style="1755" bestFit="1" customWidth="1"/>
    <col min="2" max="2" width="27.5703125" style="1755" customWidth="1"/>
    <col min="3" max="4" width="16.85546875" style="1758" customWidth="1"/>
    <col min="5" max="6" width="9.140625" style="1755"/>
    <col min="7" max="7" width="13.42578125" style="1755" customWidth="1"/>
    <col min="8" max="16384" width="9.140625" style="1755"/>
  </cols>
  <sheetData>
    <row r="1" spans="1:7" ht="21">
      <c r="A1" s="1810" t="s">
        <v>1009</v>
      </c>
      <c r="B1" s="1810"/>
      <c r="C1" s="1810"/>
      <c r="D1" s="1810"/>
      <c r="E1" s="1810"/>
      <c r="F1" s="1810"/>
      <c r="G1" s="1810"/>
    </row>
    <row r="2" spans="1:7" ht="15">
      <c r="A2" s="1733" t="s">
        <v>1010</v>
      </c>
      <c r="B2" s="1734"/>
      <c r="C2" s="1805"/>
      <c r="D2" s="1805"/>
      <c r="E2"/>
      <c r="F2"/>
      <c r="G2"/>
    </row>
    <row r="3" spans="1:7" ht="14.25" customHeight="1" thickBot="1">
      <c r="B3" s="1734"/>
      <c r="C3" s="1756"/>
      <c r="D3" s="1756"/>
      <c r="E3" s="23"/>
      <c r="F3" s="23"/>
      <c r="G3" s="23"/>
    </row>
    <row r="4" spans="1:7" ht="57" customHeight="1" thickBot="1">
      <c r="A4" s="23"/>
      <c r="B4" s="1735"/>
      <c r="C4" s="1736" t="s">
        <v>1000</v>
      </c>
      <c r="D4" s="1759" t="s">
        <v>1001</v>
      </c>
      <c r="E4" s="23"/>
      <c r="F4" s="23"/>
      <c r="G4" s="23"/>
    </row>
    <row r="5" spans="1:7" ht="15.75" thickBot="1">
      <c r="A5" s="1737"/>
      <c r="B5" s="1761" t="s">
        <v>959</v>
      </c>
      <c r="C5" s="1738" t="s">
        <v>157</v>
      </c>
      <c r="D5" s="1760" t="s">
        <v>157</v>
      </c>
      <c r="E5" s="23"/>
      <c r="F5" s="23"/>
      <c r="G5" s="23"/>
    </row>
    <row r="6" spans="1:7">
      <c r="A6" s="23"/>
      <c r="B6" s="1754" t="s">
        <v>72</v>
      </c>
      <c r="C6" s="1802">
        <v>219000</v>
      </c>
      <c r="D6" s="2502">
        <v>284000</v>
      </c>
      <c r="E6" s="23"/>
      <c r="F6" s="23"/>
      <c r="G6" s="23"/>
    </row>
    <row r="7" spans="1:7">
      <c r="A7" s="23"/>
      <c r="B7" s="1754" t="s">
        <v>770</v>
      </c>
      <c r="C7" s="1803">
        <v>219000</v>
      </c>
      <c r="D7" s="2503">
        <v>284000</v>
      </c>
      <c r="E7" s="23"/>
      <c r="F7" s="23"/>
      <c r="G7" s="23"/>
    </row>
    <row r="8" spans="1:7">
      <c r="A8" s="23"/>
      <c r="B8" s="1754" t="s">
        <v>73</v>
      </c>
      <c r="C8" s="1803">
        <v>219000</v>
      </c>
      <c r="D8" s="2503">
        <v>284000</v>
      </c>
      <c r="E8" s="23"/>
      <c r="F8" s="23"/>
      <c r="G8" s="23"/>
    </row>
    <row r="9" spans="1:7">
      <c r="A9" s="23"/>
      <c r="B9" s="1754" t="s">
        <v>74</v>
      </c>
      <c r="C9" s="1803">
        <v>219000</v>
      </c>
      <c r="D9" s="2503">
        <v>284000</v>
      </c>
      <c r="E9" s="23"/>
      <c r="F9" s="23"/>
      <c r="G9" s="23"/>
    </row>
    <row r="10" spans="1:7">
      <c r="A10" s="23"/>
      <c r="B10" s="1754" t="s">
        <v>75</v>
      </c>
      <c r="C10" s="1803">
        <v>219000</v>
      </c>
      <c r="D10" s="2503">
        <v>284000</v>
      </c>
      <c r="E10" s="23"/>
      <c r="F10" s="23"/>
      <c r="G10" s="23"/>
    </row>
    <row r="11" spans="1:7">
      <c r="A11" s="23"/>
      <c r="B11" s="1754" t="s">
        <v>76</v>
      </c>
      <c r="C11" s="1803">
        <v>219000</v>
      </c>
      <c r="D11" s="2503">
        <v>284000</v>
      </c>
      <c r="E11" s="23"/>
      <c r="F11" s="23"/>
      <c r="G11" s="23"/>
    </row>
    <row r="12" spans="1:7">
      <c r="A12" s="23"/>
      <c r="B12" s="1754" t="s">
        <v>77</v>
      </c>
      <c r="C12" s="1803">
        <v>219000</v>
      </c>
      <c r="D12" s="2503">
        <v>284000</v>
      </c>
      <c r="E12" s="23"/>
      <c r="F12" s="23"/>
      <c r="G12" s="23"/>
    </row>
    <row r="13" spans="1:7">
      <c r="A13" s="23"/>
      <c r="B13" s="1754" t="s">
        <v>760</v>
      </c>
      <c r="C13" s="1803">
        <v>275000</v>
      </c>
      <c r="D13" s="2503">
        <v>363000</v>
      </c>
      <c r="E13" s="23"/>
      <c r="F13" s="23"/>
      <c r="G13" s="23"/>
    </row>
    <row r="14" spans="1:7">
      <c r="A14" s="23"/>
      <c r="B14" s="1754" t="s">
        <v>774</v>
      </c>
      <c r="C14" s="1803">
        <v>261000</v>
      </c>
      <c r="D14" s="2503">
        <v>337000</v>
      </c>
      <c r="E14" s="23"/>
      <c r="F14" s="23"/>
      <c r="G14" s="23"/>
    </row>
    <row r="15" spans="1:7">
      <c r="A15" s="23"/>
      <c r="B15" s="1754" t="s">
        <v>772</v>
      </c>
      <c r="C15" s="1803">
        <v>219000</v>
      </c>
      <c r="D15" s="2503">
        <v>284000</v>
      </c>
      <c r="E15" s="23"/>
      <c r="F15" s="23"/>
      <c r="G15" s="23"/>
    </row>
    <row r="16" spans="1:7">
      <c r="A16" s="23"/>
      <c r="B16" s="1754" t="s">
        <v>78</v>
      </c>
      <c r="C16" s="1803">
        <v>219000</v>
      </c>
      <c r="D16" s="2503">
        <v>284000</v>
      </c>
      <c r="E16" s="23"/>
      <c r="F16" s="23"/>
      <c r="G16" s="23"/>
    </row>
    <row r="17" spans="1:7">
      <c r="A17" s="23"/>
      <c r="B17" s="1754" t="s">
        <v>761</v>
      </c>
      <c r="C17" s="1803">
        <v>247000</v>
      </c>
      <c r="D17" s="2503">
        <v>330000</v>
      </c>
      <c r="E17" s="23"/>
      <c r="F17" s="23"/>
      <c r="G17" s="23"/>
    </row>
    <row r="18" spans="1:7">
      <c r="A18" s="23"/>
      <c r="B18" s="1754" t="s">
        <v>79</v>
      </c>
      <c r="C18" s="1803">
        <v>219000</v>
      </c>
      <c r="D18" s="2503">
        <v>284000</v>
      </c>
      <c r="E18" s="23"/>
      <c r="F18" s="23"/>
      <c r="G18" s="23"/>
    </row>
    <row r="19" spans="1:7">
      <c r="A19" s="23"/>
      <c r="B19" s="1754" t="s">
        <v>80</v>
      </c>
      <c r="C19" s="1803">
        <v>219000</v>
      </c>
      <c r="D19" s="2503">
        <v>284000</v>
      </c>
      <c r="E19" s="23"/>
      <c r="F19" s="23"/>
      <c r="G19" s="23"/>
    </row>
    <row r="20" spans="1:7">
      <c r="A20" s="23"/>
      <c r="B20" s="1754" t="s">
        <v>780</v>
      </c>
      <c r="C20" s="1803">
        <v>252000</v>
      </c>
      <c r="D20" s="2503">
        <v>304000</v>
      </c>
      <c r="E20" s="23"/>
      <c r="F20" s="23"/>
      <c r="G20" s="23"/>
    </row>
    <row r="21" spans="1:7">
      <c r="A21" s="23"/>
      <c r="B21" s="1754" t="s">
        <v>771</v>
      </c>
      <c r="C21" s="1803">
        <v>219000</v>
      </c>
      <c r="D21" s="2503">
        <v>284000</v>
      </c>
      <c r="E21" s="23"/>
      <c r="F21" s="23"/>
      <c r="G21" s="23"/>
    </row>
    <row r="22" spans="1:7">
      <c r="A22" s="23"/>
      <c r="B22" s="1754" t="s">
        <v>81</v>
      </c>
      <c r="C22" s="1803">
        <v>219000</v>
      </c>
      <c r="D22" s="2503">
        <v>284000</v>
      </c>
      <c r="E22" s="23"/>
      <c r="F22" s="23"/>
      <c r="G22" s="23"/>
    </row>
    <row r="23" spans="1:7">
      <c r="A23" s="23"/>
      <c r="B23" s="1754" t="s">
        <v>82</v>
      </c>
      <c r="C23" s="1803">
        <v>219000</v>
      </c>
      <c r="D23" s="2503">
        <v>284000</v>
      </c>
      <c r="E23" s="23"/>
      <c r="F23" s="23"/>
      <c r="G23" s="23"/>
    </row>
    <row r="24" spans="1:7">
      <c r="A24" s="23"/>
      <c r="B24" s="1754" t="s">
        <v>762</v>
      </c>
      <c r="C24" s="1803">
        <v>247000</v>
      </c>
      <c r="D24" s="2503">
        <v>330000</v>
      </c>
      <c r="E24" s="23"/>
      <c r="F24" s="23"/>
      <c r="G24" s="23"/>
    </row>
    <row r="25" spans="1:7">
      <c r="A25" s="23"/>
      <c r="B25" s="1754" t="s">
        <v>83</v>
      </c>
      <c r="C25" s="1803">
        <v>219000</v>
      </c>
      <c r="D25" s="2503">
        <v>284000</v>
      </c>
      <c r="E25" s="23"/>
      <c r="F25" s="23"/>
      <c r="G25" s="23"/>
    </row>
    <row r="26" spans="1:7">
      <c r="A26" s="23"/>
      <c r="B26" s="1754" t="s">
        <v>84</v>
      </c>
      <c r="C26" s="1803">
        <v>219000</v>
      </c>
      <c r="D26" s="2503">
        <v>284000</v>
      </c>
      <c r="E26" s="23"/>
      <c r="F26" s="23"/>
      <c r="G26" s="23"/>
    </row>
    <row r="27" spans="1:7">
      <c r="A27" s="23"/>
      <c r="B27" s="1754" t="s">
        <v>85</v>
      </c>
      <c r="C27" s="1803">
        <v>219000</v>
      </c>
      <c r="D27" s="2503">
        <v>284000</v>
      </c>
      <c r="E27" s="23"/>
      <c r="F27" s="23"/>
      <c r="G27" s="23"/>
    </row>
    <row r="28" spans="1:7">
      <c r="A28" s="23"/>
      <c r="B28" s="1754" t="s">
        <v>86</v>
      </c>
      <c r="C28" s="1803">
        <v>219000</v>
      </c>
      <c r="D28" s="2503">
        <v>284000</v>
      </c>
      <c r="E28" s="23"/>
      <c r="F28" s="23"/>
      <c r="G28" s="23"/>
    </row>
    <row r="29" spans="1:7">
      <c r="A29" s="23"/>
      <c r="B29" s="1754" t="s">
        <v>765</v>
      </c>
      <c r="C29" s="1803">
        <v>271000</v>
      </c>
      <c r="D29" s="2503">
        <v>296000</v>
      </c>
      <c r="E29" s="23"/>
      <c r="F29" s="23"/>
      <c r="G29" s="23"/>
    </row>
    <row r="30" spans="1:7">
      <c r="A30" s="23"/>
      <c r="B30" s="1754" t="s">
        <v>775</v>
      </c>
      <c r="C30" s="1803">
        <v>261000</v>
      </c>
      <c r="D30" s="2503">
        <v>337000</v>
      </c>
      <c r="E30" s="23"/>
      <c r="F30" s="23"/>
      <c r="G30" s="23"/>
    </row>
    <row r="31" spans="1:7">
      <c r="A31" s="23"/>
      <c r="B31" s="1754" t="s">
        <v>87</v>
      </c>
      <c r="C31" s="1803">
        <v>219000</v>
      </c>
      <c r="D31" s="2503">
        <v>284000</v>
      </c>
      <c r="E31" s="23"/>
      <c r="F31" s="23"/>
      <c r="G31" s="23"/>
    </row>
    <row r="32" spans="1:7">
      <c r="A32" s="23"/>
      <c r="B32" s="1754" t="s">
        <v>88</v>
      </c>
      <c r="C32" s="1803">
        <v>219000</v>
      </c>
      <c r="D32" s="2503">
        <v>284000</v>
      </c>
      <c r="E32" s="23"/>
      <c r="F32" s="23"/>
      <c r="G32" s="23"/>
    </row>
    <row r="33" spans="1:7">
      <c r="A33" s="23"/>
      <c r="B33" s="1754" t="s">
        <v>89</v>
      </c>
      <c r="C33" s="1803">
        <v>219000</v>
      </c>
      <c r="D33" s="2503">
        <v>284000</v>
      </c>
      <c r="E33" s="23"/>
      <c r="F33" s="23"/>
      <c r="G33" s="23"/>
    </row>
    <row r="34" spans="1:7">
      <c r="A34" s="23"/>
      <c r="B34" s="1754" t="s">
        <v>90</v>
      </c>
      <c r="C34" s="1803">
        <v>219000</v>
      </c>
      <c r="D34" s="2503">
        <v>284000</v>
      </c>
      <c r="E34" s="23"/>
      <c r="F34" s="23"/>
      <c r="G34" s="23"/>
    </row>
    <row r="35" spans="1:7">
      <c r="A35" s="23"/>
      <c r="B35" s="1754" t="s">
        <v>786</v>
      </c>
      <c r="C35" s="1803">
        <v>219000</v>
      </c>
      <c r="D35" s="2503">
        <v>284000</v>
      </c>
      <c r="E35" s="23"/>
      <c r="F35" s="23"/>
      <c r="G35" s="23"/>
    </row>
    <row r="36" spans="1:7">
      <c r="A36" s="23"/>
      <c r="B36" s="1754" t="s">
        <v>759</v>
      </c>
      <c r="C36" s="1803">
        <v>259000</v>
      </c>
      <c r="D36" s="2503">
        <v>285000</v>
      </c>
      <c r="E36" s="23"/>
      <c r="F36" s="23"/>
      <c r="G36" s="23"/>
    </row>
    <row r="37" spans="1:7">
      <c r="A37" s="23"/>
      <c r="B37" s="1754" t="s">
        <v>91</v>
      </c>
      <c r="C37" s="1803">
        <v>219000</v>
      </c>
      <c r="D37" s="2503">
        <v>284000</v>
      </c>
      <c r="E37" s="23"/>
      <c r="F37" s="23"/>
      <c r="G37" s="23"/>
    </row>
    <row r="38" spans="1:7">
      <c r="A38" s="23"/>
      <c r="B38" s="1754" t="s">
        <v>92</v>
      </c>
      <c r="C38" s="1803">
        <v>219000</v>
      </c>
      <c r="D38" s="2503">
        <v>284000</v>
      </c>
      <c r="E38" s="23"/>
      <c r="F38" s="23"/>
      <c r="G38" s="23"/>
    </row>
    <row r="39" spans="1:7">
      <c r="A39" s="23"/>
      <c r="B39" s="1754" t="s">
        <v>776</v>
      </c>
      <c r="C39" s="1803">
        <v>271000</v>
      </c>
      <c r="D39" s="2503">
        <v>347000</v>
      </c>
      <c r="E39" s="23"/>
      <c r="F39" s="23"/>
      <c r="G39" s="23"/>
    </row>
    <row r="40" spans="1:7">
      <c r="A40" s="23"/>
      <c r="B40" s="1754" t="s">
        <v>93</v>
      </c>
      <c r="C40" s="1803">
        <v>219000</v>
      </c>
      <c r="D40" s="2503">
        <v>284000</v>
      </c>
      <c r="E40" s="23"/>
      <c r="F40" s="23"/>
      <c r="G40" s="23"/>
    </row>
    <row r="41" spans="1:7">
      <c r="A41" s="23"/>
      <c r="B41" s="1754" t="s">
        <v>94</v>
      </c>
      <c r="C41" s="1803">
        <v>219000</v>
      </c>
      <c r="D41" s="2503">
        <v>284000</v>
      </c>
      <c r="E41" s="23"/>
      <c r="F41" s="23"/>
      <c r="G41" s="23"/>
    </row>
    <row r="42" spans="1:7">
      <c r="A42" s="23"/>
      <c r="B42" s="1754" t="s">
        <v>95</v>
      </c>
      <c r="C42" s="1803">
        <v>219000</v>
      </c>
      <c r="D42" s="2503">
        <v>284000</v>
      </c>
      <c r="E42" s="23"/>
      <c r="F42" s="23"/>
      <c r="G42" s="23"/>
    </row>
    <row r="43" spans="1:7">
      <c r="A43" s="23"/>
      <c r="B43" s="1754" t="s">
        <v>96</v>
      </c>
      <c r="C43" s="1803">
        <v>219000</v>
      </c>
      <c r="D43" s="2503">
        <v>284000</v>
      </c>
      <c r="E43" s="23"/>
      <c r="F43" s="23"/>
      <c r="G43" s="23"/>
    </row>
    <row r="44" spans="1:7">
      <c r="A44" s="23"/>
      <c r="B44" s="1754" t="s">
        <v>790</v>
      </c>
      <c r="C44" s="1803">
        <v>247000</v>
      </c>
      <c r="D44" s="2503">
        <v>330000</v>
      </c>
      <c r="E44" s="23"/>
      <c r="F44" s="23"/>
      <c r="G44" s="23"/>
    </row>
    <row r="45" spans="1:7">
      <c r="A45" s="23"/>
      <c r="B45" s="1754" t="s">
        <v>97</v>
      </c>
      <c r="C45" s="1803">
        <v>219000</v>
      </c>
      <c r="D45" s="2503">
        <v>284000</v>
      </c>
      <c r="E45" s="23"/>
      <c r="F45" s="23"/>
      <c r="G45" s="23"/>
    </row>
    <row r="46" spans="1:7">
      <c r="A46" s="23"/>
      <c r="B46" s="1754" t="s">
        <v>791</v>
      </c>
      <c r="C46" s="1803">
        <v>219000</v>
      </c>
      <c r="D46" s="2503">
        <v>284000</v>
      </c>
      <c r="E46" s="23"/>
      <c r="F46" s="23"/>
      <c r="G46" s="23"/>
    </row>
    <row r="47" spans="1:7">
      <c r="A47" s="23"/>
      <c r="B47" s="1754" t="s">
        <v>98</v>
      </c>
      <c r="C47" s="1803">
        <v>219000</v>
      </c>
      <c r="D47" s="2503">
        <v>284000</v>
      </c>
      <c r="E47" s="23"/>
      <c r="F47" s="23"/>
      <c r="G47" s="23"/>
    </row>
    <row r="48" spans="1:7">
      <c r="A48" s="23"/>
      <c r="B48" s="1754" t="s">
        <v>99</v>
      </c>
      <c r="C48" s="1803">
        <v>219000</v>
      </c>
      <c r="D48" s="2503">
        <v>284000</v>
      </c>
      <c r="E48" s="23"/>
      <c r="F48" s="23"/>
      <c r="G48" s="23"/>
    </row>
    <row r="49" spans="1:7">
      <c r="A49" s="23"/>
      <c r="B49" s="1754" t="s">
        <v>100</v>
      </c>
      <c r="C49" s="1803">
        <v>219000</v>
      </c>
      <c r="D49" s="2503">
        <v>284000</v>
      </c>
      <c r="E49" s="23"/>
      <c r="F49" s="23"/>
      <c r="G49" s="23"/>
    </row>
    <row r="50" spans="1:7">
      <c r="A50" s="23"/>
      <c r="B50" s="1754" t="s">
        <v>773</v>
      </c>
      <c r="C50" s="1803">
        <v>219000</v>
      </c>
      <c r="D50" s="2503">
        <v>284000</v>
      </c>
      <c r="E50" s="23"/>
      <c r="F50" s="23"/>
      <c r="G50" s="23"/>
    </row>
    <row r="51" spans="1:7">
      <c r="A51" s="23"/>
      <c r="B51" s="1754" t="s">
        <v>787</v>
      </c>
      <c r="C51" s="1803">
        <v>219000</v>
      </c>
      <c r="D51" s="2503">
        <v>284000</v>
      </c>
      <c r="E51" s="23"/>
      <c r="F51" s="23"/>
      <c r="G51" s="23"/>
    </row>
    <row r="52" spans="1:7">
      <c r="A52" s="23"/>
      <c r="B52" s="1754" t="s">
        <v>767</v>
      </c>
      <c r="C52" s="1803">
        <v>232000</v>
      </c>
      <c r="D52" s="2503">
        <v>284000</v>
      </c>
      <c r="E52" s="23"/>
      <c r="F52" s="23"/>
      <c r="G52" s="23"/>
    </row>
    <row r="53" spans="1:7">
      <c r="A53" s="23"/>
      <c r="B53" s="1754" t="s">
        <v>101</v>
      </c>
      <c r="C53" s="1803">
        <v>219000</v>
      </c>
      <c r="D53" s="2503">
        <v>284000</v>
      </c>
      <c r="E53" s="23"/>
      <c r="F53" s="23"/>
      <c r="G53" s="23"/>
    </row>
    <row r="54" spans="1:7">
      <c r="A54" s="23"/>
      <c r="B54" s="1754" t="s">
        <v>102</v>
      </c>
      <c r="C54" s="1803">
        <v>219000</v>
      </c>
      <c r="D54" s="2503">
        <v>284000</v>
      </c>
      <c r="E54" s="23"/>
      <c r="F54" s="23"/>
      <c r="G54" s="23"/>
    </row>
    <row r="55" spans="1:7">
      <c r="A55" s="23"/>
      <c r="B55" s="1754" t="s">
        <v>103</v>
      </c>
      <c r="C55" s="1803">
        <v>219000</v>
      </c>
      <c r="D55" s="2503">
        <v>284000</v>
      </c>
      <c r="E55" s="23"/>
      <c r="F55" s="23"/>
      <c r="G55" s="23"/>
    </row>
    <row r="56" spans="1:7">
      <c r="A56" s="23"/>
      <c r="B56" s="1754" t="s">
        <v>769</v>
      </c>
      <c r="C56" s="1803">
        <v>219000</v>
      </c>
      <c r="D56" s="2503">
        <v>319000</v>
      </c>
      <c r="E56" s="23"/>
      <c r="F56" s="23"/>
      <c r="G56" s="23"/>
    </row>
    <row r="57" spans="1:7">
      <c r="A57" s="23"/>
      <c r="B57" s="1754" t="s">
        <v>781</v>
      </c>
      <c r="C57" s="1803">
        <v>235000</v>
      </c>
      <c r="D57" s="2503">
        <v>304000</v>
      </c>
      <c r="E57" s="23"/>
      <c r="F57" s="23"/>
      <c r="G57" s="23"/>
    </row>
    <row r="58" spans="1:7">
      <c r="A58" s="23"/>
      <c r="B58" s="1754" t="s">
        <v>104</v>
      </c>
      <c r="C58" s="1803">
        <v>219000</v>
      </c>
      <c r="D58" s="2503">
        <v>284000</v>
      </c>
      <c r="E58" s="23"/>
      <c r="F58" s="23"/>
      <c r="G58" s="23"/>
    </row>
    <row r="59" spans="1:7">
      <c r="A59" s="23"/>
      <c r="B59" s="1754" t="s">
        <v>105</v>
      </c>
      <c r="C59" s="1803">
        <v>219000</v>
      </c>
      <c r="D59" s="2503">
        <v>284000</v>
      </c>
      <c r="E59" s="23"/>
      <c r="F59" s="23"/>
      <c r="G59" s="23"/>
    </row>
    <row r="60" spans="1:7">
      <c r="A60" s="23"/>
      <c r="B60" s="1754" t="s">
        <v>106</v>
      </c>
      <c r="C60" s="1803">
        <v>219000</v>
      </c>
      <c r="D60" s="2503">
        <v>284000</v>
      </c>
      <c r="E60" s="23"/>
      <c r="F60" s="23"/>
      <c r="G60" s="23"/>
    </row>
    <row r="61" spans="1:7">
      <c r="A61" s="23"/>
      <c r="B61" s="1754" t="s">
        <v>782</v>
      </c>
      <c r="C61" s="1803">
        <v>235000</v>
      </c>
      <c r="D61" s="2503">
        <v>331000</v>
      </c>
      <c r="E61" s="23"/>
      <c r="F61" s="23"/>
      <c r="G61" s="23"/>
    </row>
    <row r="62" spans="1:7">
      <c r="A62" s="23"/>
      <c r="B62" s="1754" t="s">
        <v>777</v>
      </c>
      <c r="C62" s="1803">
        <v>261000</v>
      </c>
      <c r="D62" s="2503">
        <v>349000</v>
      </c>
      <c r="E62" s="23"/>
      <c r="F62" s="23"/>
      <c r="G62" s="23"/>
    </row>
    <row r="63" spans="1:7">
      <c r="A63" s="23"/>
      <c r="B63" s="1754" t="s">
        <v>107</v>
      </c>
      <c r="C63" s="1803">
        <v>219000</v>
      </c>
      <c r="D63" s="2503">
        <v>284000</v>
      </c>
      <c r="E63" s="23"/>
      <c r="F63" s="23"/>
      <c r="G63" s="23"/>
    </row>
    <row r="64" spans="1:7">
      <c r="A64" s="23"/>
      <c r="B64" s="1754" t="s">
        <v>763</v>
      </c>
      <c r="C64" s="1803">
        <v>247000</v>
      </c>
      <c r="D64" s="2503">
        <v>330000</v>
      </c>
      <c r="E64" s="23"/>
      <c r="F64" s="23"/>
      <c r="G64" s="23"/>
    </row>
    <row r="65" spans="1:7">
      <c r="A65" s="23"/>
      <c r="B65" s="1754" t="s">
        <v>108</v>
      </c>
      <c r="C65" s="1803">
        <v>219000</v>
      </c>
      <c r="D65" s="2503">
        <v>284000</v>
      </c>
      <c r="E65" s="23"/>
      <c r="F65" s="23"/>
      <c r="G65" s="23"/>
    </row>
    <row r="66" spans="1:7">
      <c r="A66" s="23"/>
      <c r="B66" s="1754" t="s">
        <v>109</v>
      </c>
      <c r="C66" s="1803">
        <v>219000</v>
      </c>
      <c r="D66" s="2503">
        <v>284000</v>
      </c>
      <c r="E66" s="23"/>
      <c r="F66" s="23"/>
      <c r="G66" s="23"/>
    </row>
    <row r="67" spans="1:7">
      <c r="A67" s="23"/>
      <c r="B67" s="1754" t="s">
        <v>768</v>
      </c>
      <c r="C67" s="1803">
        <v>232000</v>
      </c>
      <c r="D67" s="2503">
        <v>284000</v>
      </c>
      <c r="E67" s="23"/>
      <c r="F67" s="23"/>
      <c r="G67" s="23"/>
    </row>
    <row r="68" spans="1:7">
      <c r="A68" s="23"/>
      <c r="B68" s="1754" t="s">
        <v>110</v>
      </c>
      <c r="C68" s="1803">
        <v>219000</v>
      </c>
      <c r="D68" s="2503">
        <v>284000</v>
      </c>
      <c r="E68" s="23"/>
      <c r="F68" s="23"/>
      <c r="G68" s="23"/>
    </row>
    <row r="69" spans="1:7">
      <c r="A69" s="23"/>
      <c r="B69" s="1754" t="s">
        <v>111</v>
      </c>
      <c r="C69" s="1803">
        <v>219000</v>
      </c>
      <c r="D69" s="2503">
        <v>284000</v>
      </c>
      <c r="E69" s="23"/>
      <c r="F69" s="23"/>
      <c r="G69" s="23"/>
    </row>
    <row r="70" spans="1:7">
      <c r="A70" s="23"/>
      <c r="B70" s="1754" t="s">
        <v>112</v>
      </c>
      <c r="C70" s="1803">
        <v>219000</v>
      </c>
      <c r="D70" s="2503">
        <v>284000</v>
      </c>
      <c r="E70" s="23"/>
      <c r="F70" s="23"/>
      <c r="G70" s="23"/>
    </row>
    <row r="71" spans="1:7">
      <c r="A71" s="23"/>
      <c r="B71" s="1754" t="s">
        <v>113</v>
      </c>
      <c r="C71" s="1803">
        <v>219000</v>
      </c>
      <c r="D71" s="2503">
        <v>284000</v>
      </c>
      <c r="E71" s="23"/>
      <c r="F71" s="23"/>
      <c r="G71" s="23"/>
    </row>
    <row r="72" spans="1:7">
      <c r="A72" s="23"/>
      <c r="B72" s="1754" t="s">
        <v>114</v>
      </c>
      <c r="C72" s="1803">
        <v>219000</v>
      </c>
      <c r="D72" s="2503">
        <v>284000</v>
      </c>
      <c r="E72" s="23"/>
      <c r="F72" s="23"/>
      <c r="G72" s="23"/>
    </row>
    <row r="73" spans="1:7">
      <c r="A73" s="23"/>
      <c r="B73" s="1754" t="s">
        <v>115</v>
      </c>
      <c r="C73" s="1803">
        <v>219000</v>
      </c>
      <c r="D73" s="2503">
        <v>284000</v>
      </c>
      <c r="E73" s="23"/>
      <c r="F73" s="23"/>
      <c r="G73" s="23"/>
    </row>
    <row r="74" spans="1:7">
      <c r="A74" s="23"/>
      <c r="B74" s="1754" t="s">
        <v>116</v>
      </c>
      <c r="C74" s="1803">
        <v>219000</v>
      </c>
      <c r="D74" s="2503">
        <v>284000</v>
      </c>
      <c r="E74" s="23"/>
      <c r="F74" s="23"/>
      <c r="G74" s="23"/>
    </row>
    <row r="75" spans="1:7">
      <c r="A75" s="23"/>
      <c r="B75" s="1754" t="s">
        <v>117</v>
      </c>
      <c r="C75" s="1803">
        <v>219000</v>
      </c>
      <c r="D75" s="2503">
        <v>284000</v>
      </c>
      <c r="E75" s="23"/>
      <c r="F75" s="23"/>
      <c r="G75" s="23"/>
    </row>
    <row r="76" spans="1:7">
      <c r="A76" s="23"/>
      <c r="B76" s="1754" t="s">
        <v>118</v>
      </c>
      <c r="C76" s="1803">
        <v>219000</v>
      </c>
      <c r="D76" s="2503">
        <v>284000</v>
      </c>
      <c r="E76" s="23"/>
      <c r="F76" s="23"/>
      <c r="G76" s="23"/>
    </row>
    <row r="77" spans="1:7">
      <c r="A77" s="23"/>
      <c r="B77" s="1754" t="s">
        <v>119</v>
      </c>
      <c r="C77" s="1803">
        <v>219000</v>
      </c>
      <c r="D77" s="2503">
        <v>284000</v>
      </c>
      <c r="E77" s="23"/>
      <c r="F77" s="23"/>
      <c r="G77" s="23"/>
    </row>
    <row r="78" spans="1:7">
      <c r="A78" s="23"/>
      <c r="B78" s="1754" t="s">
        <v>122</v>
      </c>
      <c r="C78" s="1803">
        <v>219000</v>
      </c>
      <c r="D78" s="2503">
        <v>284000</v>
      </c>
      <c r="E78" s="23"/>
      <c r="F78" s="23"/>
      <c r="G78" s="23"/>
    </row>
    <row r="79" spans="1:7">
      <c r="A79" s="23"/>
      <c r="B79" s="1754" t="s">
        <v>123</v>
      </c>
      <c r="C79" s="1803">
        <v>219000</v>
      </c>
      <c r="D79" s="2503">
        <v>284000</v>
      </c>
      <c r="E79" s="23"/>
      <c r="F79" s="23"/>
      <c r="G79" s="23"/>
    </row>
    <row r="80" spans="1:7">
      <c r="A80" s="23"/>
      <c r="B80" s="1754" t="s">
        <v>124</v>
      </c>
      <c r="C80" s="1803">
        <v>219000</v>
      </c>
      <c r="D80" s="2503">
        <v>284000</v>
      </c>
      <c r="E80" s="23"/>
      <c r="F80" s="23"/>
      <c r="G80" s="23"/>
    </row>
    <row r="81" spans="1:7">
      <c r="A81" s="23"/>
      <c r="B81" s="1754" t="s">
        <v>125</v>
      </c>
      <c r="C81" s="1803">
        <v>246000</v>
      </c>
      <c r="D81" s="2503">
        <v>284000</v>
      </c>
      <c r="E81" s="23"/>
      <c r="F81" s="23"/>
      <c r="G81" s="23"/>
    </row>
    <row r="82" spans="1:7">
      <c r="A82" s="23"/>
      <c r="B82" s="1754" t="s">
        <v>126</v>
      </c>
      <c r="C82" s="1803">
        <v>219000</v>
      </c>
      <c r="D82" s="2503">
        <v>284000</v>
      </c>
      <c r="E82" s="23"/>
      <c r="F82" s="23"/>
      <c r="G82" s="23"/>
    </row>
    <row r="83" spans="1:7">
      <c r="A83" s="23"/>
      <c r="B83" s="1754" t="s">
        <v>127</v>
      </c>
      <c r="C83" s="1803">
        <v>219000</v>
      </c>
      <c r="D83" s="2503">
        <v>284000</v>
      </c>
      <c r="E83" s="23"/>
      <c r="F83" s="23"/>
      <c r="G83" s="23"/>
    </row>
    <row r="84" spans="1:7">
      <c r="A84" s="23"/>
      <c r="B84" s="1754" t="s">
        <v>788</v>
      </c>
      <c r="C84" s="1803">
        <v>219000</v>
      </c>
      <c r="D84" s="2503">
        <v>284000</v>
      </c>
      <c r="E84" s="23"/>
      <c r="F84" s="23"/>
      <c r="G84" s="23"/>
    </row>
    <row r="85" spans="1:7">
      <c r="A85" s="23"/>
      <c r="B85" s="1754" t="s">
        <v>120</v>
      </c>
      <c r="C85" s="1803">
        <v>219000</v>
      </c>
      <c r="D85" s="2503">
        <v>284000</v>
      </c>
      <c r="E85" s="23"/>
      <c r="F85" s="23"/>
      <c r="G85" s="23"/>
    </row>
    <row r="86" spans="1:7">
      <c r="A86" s="23"/>
      <c r="B86" s="1754" t="s">
        <v>121</v>
      </c>
      <c r="C86" s="1803">
        <v>219000</v>
      </c>
      <c r="D86" s="2503">
        <v>284000</v>
      </c>
      <c r="E86" s="23"/>
      <c r="F86" s="23"/>
      <c r="G86" s="23"/>
    </row>
    <row r="87" spans="1:7">
      <c r="A87" s="23"/>
      <c r="B87" s="1754" t="s">
        <v>793</v>
      </c>
      <c r="C87" s="1803">
        <v>219000</v>
      </c>
      <c r="D87" s="2503">
        <v>284000</v>
      </c>
      <c r="E87" s="23"/>
      <c r="F87" s="23"/>
      <c r="G87" s="23"/>
    </row>
    <row r="88" spans="1:7">
      <c r="A88" s="23"/>
      <c r="B88" s="1754" t="s">
        <v>128</v>
      </c>
      <c r="C88" s="1803">
        <v>219000</v>
      </c>
      <c r="D88" s="2503">
        <v>284000</v>
      </c>
      <c r="E88" s="23"/>
      <c r="F88" s="23"/>
      <c r="G88" s="23"/>
    </row>
    <row r="89" spans="1:7">
      <c r="A89" s="23"/>
      <c r="B89" s="1754" t="s">
        <v>129</v>
      </c>
      <c r="C89" s="1803">
        <v>219000</v>
      </c>
      <c r="D89" s="2503">
        <v>284000</v>
      </c>
      <c r="E89" s="23"/>
      <c r="F89" s="23"/>
      <c r="G89" s="23"/>
    </row>
    <row r="90" spans="1:7">
      <c r="A90" s="23"/>
      <c r="B90" s="1754" t="s">
        <v>130</v>
      </c>
      <c r="C90" s="1803">
        <v>219000</v>
      </c>
      <c r="D90" s="2503">
        <v>284000</v>
      </c>
      <c r="E90" s="23"/>
      <c r="F90" s="23"/>
      <c r="G90" s="23"/>
    </row>
    <row r="91" spans="1:7">
      <c r="A91" s="23"/>
      <c r="B91" s="1754" t="s">
        <v>131</v>
      </c>
      <c r="C91" s="1803">
        <v>219000</v>
      </c>
      <c r="D91" s="2503">
        <v>284000</v>
      </c>
      <c r="E91" s="23"/>
      <c r="F91" s="23"/>
      <c r="G91" s="23"/>
    </row>
    <row r="92" spans="1:7">
      <c r="A92" s="23"/>
      <c r="B92" s="1754" t="s">
        <v>132</v>
      </c>
      <c r="C92" s="1803">
        <v>219000</v>
      </c>
      <c r="D92" s="2503">
        <v>284000</v>
      </c>
      <c r="E92" s="23"/>
      <c r="F92" s="23"/>
      <c r="G92" s="23"/>
    </row>
    <row r="93" spans="1:7">
      <c r="A93" s="23"/>
      <c r="B93" s="1754" t="s">
        <v>133</v>
      </c>
      <c r="C93" s="1803">
        <v>219000</v>
      </c>
      <c r="D93" s="2503">
        <v>284000</v>
      </c>
      <c r="E93" s="23"/>
      <c r="F93" s="23"/>
      <c r="G93" s="23"/>
    </row>
    <row r="94" spans="1:7">
      <c r="A94" s="23"/>
      <c r="B94" s="1754" t="s">
        <v>134</v>
      </c>
      <c r="C94" s="1803">
        <v>219000</v>
      </c>
      <c r="D94" s="2503">
        <v>284000</v>
      </c>
      <c r="E94" s="23"/>
      <c r="F94" s="23"/>
      <c r="G94" s="23"/>
    </row>
    <row r="95" spans="1:7">
      <c r="A95" s="23"/>
      <c r="B95" s="1754" t="s">
        <v>135</v>
      </c>
      <c r="C95" s="1803">
        <v>228000</v>
      </c>
      <c r="D95" s="2503">
        <v>284000</v>
      </c>
      <c r="E95" s="23"/>
      <c r="F95" s="23"/>
      <c r="G95" s="23"/>
    </row>
    <row r="96" spans="1:7">
      <c r="A96" s="23"/>
      <c r="B96" s="1754" t="s">
        <v>136</v>
      </c>
      <c r="C96" s="1803">
        <v>219000</v>
      </c>
      <c r="D96" s="2503">
        <v>284000</v>
      </c>
      <c r="E96" s="23"/>
      <c r="F96" s="23"/>
      <c r="G96" s="23"/>
    </row>
    <row r="97" spans="1:7">
      <c r="A97" s="23"/>
      <c r="B97" s="1754" t="s">
        <v>137</v>
      </c>
      <c r="C97" s="1803">
        <v>219000</v>
      </c>
      <c r="D97" s="2503">
        <v>284000</v>
      </c>
      <c r="E97" s="23"/>
      <c r="F97" s="23"/>
      <c r="G97" s="23"/>
    </row>
    <row r="98" spans="1:7">
      <c r="A98" s="23"/>
      <c r="B98" s="1754" t="s">
        <v>783</v>
      </c>
      <c r="C98" s="1803">
        <v>342000</v>
      </c>
      <c r="D98" s="2503">
        <v>351000</v>
      </c>
      <c r="E98" s="23"/>
      <c r="F98" s="23"/>
      <c r="G98" s="23"/>
    </row>
    <row r="99" spans="1:7">
      <c r="A99" s="23"/>
      <c r="B99" s="1754" t="s">
        <v>138</v>
      </c>
      <c r="C99" s="1803">
        <v>219000</v>
      </c>
      <c r="D99" s="2503">
        <v>284000</v>
      </c>
      <c r="E99" s="23"/>
      <c r="F99" s="23"/>
      <c r="G99" s="23"/>
    </row>
    <row r="100" spans="1:7">
      <c r="A100" s="23"/>
      <c r="B100" s="1754" t="s">
        <v>139</v>
      </c>
      <c r="C100" s="1803">
        <v>219000</v>
      </c>
      <c r="D100" s="2503">
        <v>284000</v>
      </c>
      <c r="E100" s="23"/>
      <c r="F100" s="23"/>
      <c r="G100" s="23"/>
    </row>
    <row r="101" spans="1:7">
      <c r="A101" s="23"/>
      <c r="B101" s="1754" t="s">
        <v>764</v>
      </c>
      <c r="C101" s="1803">
        <v>247000</v>
      </c>
      <c r="D101" s="2503">
        <v>330000</v>
      </c>
      <c r="E101" s="23"/>
      <c r="F101" s="23"/>
      <c r="G101" s="23"/>
    </row>
    <row r="102" spans="1:7">
      <c r="A102" s="23"/>
      <c r="B102" s="1754" t="s">
        <v>140</v>
      </c>
      <c r="C102" s="1803">
        <v>219000</v>
      </c>
      <c r="D102" s="2503">
        <v>284000</v>
      </c>
      <c r="E102" s="23"/>
      <c r="F102" s="23"/>
      <c r="G102" s="23"/>
    </row>
    <row r="103" spans="1:7">
      <c r="A103" s="23"/>
      <c r="B103" s="1754" t="s">
        <v>141</v>
      </c>
      <c r="C103" s="1803">
        <v>219000</v>
      </c>
      <c r="D103" s="2503">
        <v>284000</v>
      </c>
      <c r="E103" s="23"/>
      <c r="F103" s="23"/>
      <c r="G103" s="23"/>
    </row>
    <row r="104" spans="1:7">
      <c r="A104" s="23"/>
      <c r="B104" s="1754" t="s">
        <v>142</v>
      </c>
      <c r="C104" s="1803">
        <v>219000</v>
      </c>
      <c r="D104" s="2503">
        <v>284000</v>
      </c>
      <c r="E104" s="23"/>
      <c r="F104" s="23"/>
      <c r="G104" s="23"/>
    </row>
    <row r="105" spans="1:7">
      <c r="A105" s="23"/>
      <c r="B105" s="1754" t="s">
        <v>143</v>
      </c>
      <c r="C105" s="1803">
        <v>219000</v>
      </c>
      <c r="D105" s="2503">
        <v>284000</v>
      </c>
      <c r="E105" s="23"/>
      <c r="F105" s="23"/>
      <c r="G105" s="23"/>
    </row>
    <row r="106" spans="1:7">
      <c r="A106" s="23"/>
      <c r="B106" s="1754" t="s">
        <v>144</v>
      </c>
      <c r="C106" s="1803">
        <v>219000</v>
      </c>
      <c r="D106" s="2503">
        <v>284000</v>
      </c>
      <c r="E106" s="23"/>
      <c r="F106" s="23"/>
      <c r="G106" s="23"/>
    </row>
    <row r="107" spans="1:7">
      <c r="A107" s="23"/>
      <c r="B107" s="1754" t="s">
        <v>145</v>
      </c>
      <c r="C107" s="1803">
        <v>219000</v>
      </c>
      <c r="D107" s="2503">
        <v>284000</v>
      </c>
      <c r="E107" s="23"/>
      <c r="F107" s="23"/>
      <c r="G107" s="23"/>
    </row>
    <row r="108" spans="1:7">
      <c r="A108" s="23"/>
      <c r="B108" s="1754" t="s">
        <v>146</v>
      </c>
      <c r="C108" s="1803">
        <v>219000</v>
      </c>
      <c r="D108" s="2503">
        <v>284000</v>
      </c>
      <c r="E108" s="23"/>
      <c r="F108" s="23"/>
      <c r="G108" s="23"/>
    </row>
    <row r="109" spans="1:7">
      <c r="A109" s="23"/>
      <c r="B109" s="1754" t="s">
        <v>147</v>
      </c>
      <c r="C109" s="1803">
        <v>219000</v>
      </c>
      <c r="D109" s="2503">
        <v>284000</v>
      </c>
      <c r="E109" s="23"/>
      <c r="F109" s="23"/>
      <c r="G109" s="23"/>
    </row>
    <row r="110" spans="1:7">
      <c r="A110" s="23"/>
      <c r="B110" s="1754" t="s">
        <v>778</v>
      </c>
      <c r="C110" s="1803">
        <v>266000</v>
      </c>
      <c r="D110" s="2503">
        <v>337000</v>
      </c>
      <c r="E110" s="23"/>
      <c r="F110" s="23"/>
      <c r="G110" s="23"/>
    </row>
    <row r="111" spans="1:7">
      <c r="A111" s="23"/>
      <c r="B111" s="1754" t="s">
        <v>792</v>
      </c>
      <c r="C111" s="1803">
        <v>261000</v>
      </c>
      <c r="D111" s="2503">
        <v>302000</v>
      </c>
      <c r="E111" s="23"/>
      <c r="F111" s="23"/>
      <c r="G111" s="23"/>
    </row>
    <row r="112" spans="1:7">
      <c r="A112" s="23"/>
      <c r="B112" s="1754" t="s">
        <v>148</v>
      </c>
      <c r="C112" s="1803">
        <v>219000</v>
      </c>
      <c r="D112" s="2503">
        <v>284000</v>
      </c>
      <c r="E112" s="23"/>
      <c r="F112" s="23"/>
      <c r="G112" s="23"/>
    </row>
    <row r="113" spans="1:7">
      <c r="A113" s="23"/>
      <c r="B113" s="1754" t="s">
        <v>784</v>
      </c>
      <c r="C113" s="1803">
        <v>285000</v>
      </c>
      <c r="D113" s="2503">
        <v>304000</v>
      </c>
      <c r="E113" s="23"/>
      <c r="F113" s="23"/>
      <c r="G113" s="23"/>
    </row>
    <row r="114" spans="1:7">
      <c r="A114" s="23"/>
      <c r="B114" s="1754" t="s">
        <v>149</v>
      </c>
      <c r="C114" s="1803">
        <v>219000</v>
      </c>
      <c r="D114" s="2503">
        <v>284000</v>
      </c>
      <c r="E114" s="23"/>
      <c r="F114" s="23"/>
      <c r="G114" s="23"/>
    </row>
    <row r="115" spans="1:7">
      <c r="A115" s="23"/>
      <c r="B115" s="1754" t="s">
        <v>150</v>
      </c>
      <c r="C115" s="1803">
        <v>219000</v>
      </c>
      <c r="D115" s="2503">
        <v>284000</v>
      </c>
      <c r="E115" s="23"/>
      <c r="F115" s="23"/>
      <c r="G115" s="23"/>
    </row>
    <row r="116" spans="1:7">
      <c r="A116" s="23"/>
      <c r="B116" s="1754" t="s">
        <v>766</v>
      </c>
      <c r="C116" s="1803">
        <v>271000</v>
      </c>
      <c r="D116" s="2503">
        <v>296000</v>
      </c>
      <c r="E116" s="23"/>
      <c r="F116" s="23"/>
      <c r="G116" s="23"/>
    </row>
    <row r="117" spans="1:7">
      <c r="A117" s="23"/>
      <c r="B117" s="1754" t="s">
        <v>785</v>
      </c>
      <c r="C117" s="1803">
        <v>219000</v>
      </c>
      <c r="D117" s="2503">
        <v>284000</v>
      </c>
      <c r="E117" s="23"/>
      <c r="F117" s="23"/>
      <c r="G117" s="23"/>
    </row>
    <row r="118" spans="1:7">
      <c r="A118" s="23"/>
      <c r="B118" s="1754" t="s">
        <v>151</v>
      </c>
      <c r="C118" s="1803">
        <v>219000</v>
      </c>
      <c r="D118" s="2503">
        <v>284000</v>
      </c>
      <c r="E118" s="23"/>
      <c r="F118" s="23"/>
      <c r="G118" s="23"/>
    </row>
    <row r="119" spans="1:7">
      <c r="A119" s="23"/>
      <c r="B119" s="1754" t="s">
        <v>789</v>
      </c>
      <c r="C119" s="1803">
        <v>263000</v>
      </c>
      <c r="D119" s="2503">
        <v>285000</v>
      </c>
      <c r="E119" s="23"/>
      <c r="F119" s="23"/>
      <c r="G119" s="23"/>
    </row>
    <row r="120" spans="1:7">
      <c r="A120" s="23"/>
      <c r="B120" s="1754" t="s">
        <v>152</v>
      </c>
      <c r="C120" s="1803">
        <v>219000</v>
      </c>
      <c r="D120" s="2503">
        <v>284000</v>
      </c>
      <c r="E120" s="23"/>
      <c r="F120" s="23"/>
      <c r="G120" s="23"/>
    </row>
    <row r="121" spans="1:7">
      <c r="A121" s="23"/>
      <c r="B121" s="1754" t="s">
        <v>153</v>
      </c>
      <c r="C121" s="1803">
        <v>219000</v>
      </c>
      <c r="D121" s="2503">
        <v>284000</v>
      </c>
      <c r="E121" s="23"/>
      <c r="F121" s="23"/>
      <c r="G121" s="23"/>
    </row>
    <row r="122" spans="1:7">
      <c r="A122" s="23"/>
      <c r="B122" s="1754" t="s">
        <v>154</v>
      </c>
      <c r="C122" s="1803">
        <v>219000</v>
      </c>
      <c r="D122" s="2503">
        <v>284000</v>
      </c>
      <c r="E122" s="23"/>
      <c r="F122" s="23"/>
      <c r="G122" s="23"/>
    </row>
    <row r="123" spans="1:7">
      <c r="A123" s="23"/>
      <c r="B123" s="1754" t="s">
        <v>155</v>
      </c>
      <c r="C123" s="1803">
        <v>219000</v>
      </c>
      <c r="D123" s="2503">
        <v>284000</v>
      </c>
      <c r="E123" s="23"/>
      <c r="F123" s="23"/>
      <c r="G123" s="23"/>
    </row>
    <row r="124" spans="1:7">
      <c r="A124" s="23"/>
      <c r="B124" s="1754" t="s">
        <v>156</v>
      </c>
      <c r="C124" s="1803">
        <v>219000</v>
      </c>
      <c r="D124" s="2503">
        <v>284000</v>
      </c>
      <c r="E124" s="23"/>
      <c r="F124" s="23"/>
      <c r="G124" s="23"/>
    </row>
    <row r="125" spans="1:7" ht="13.5" thickBot="1">
      <c r="A125" s="23"/>
      <c r="B125" s="1754" t="s">
        <v>779</v>
      </c>
      <c r="C125" s="1804">
        <v>261000</v>
      </c>
      <c r="D125" s="2504">
        <v>337000</v>
      </c>
      <c r="E125" s="23"/>
      <c r="F125" s="23"/>
      <c r="G125" s="23"/>
    </row>
    <row r="126" spans="1:7">
      <c r="B126" s="1801" t="s">
        <v>796</v>
      </c>
      <c r="C126" s="1757"/>
      <c r="D126" s="1757"/>
    </row>
    <row r="127" spans="1:7">
      <c r="C127" s="1757"/>
      <c r="D127" s="1757"/>
    </row>
    <row r="128" spans="1:7">
      <c r="C128" s="1757"/>
      <c r="D128" s="1757"/>
    </row>
  </sheetData>
  <sheetProtection algorithmName="SHA-512" hashValue="wd9PL1IOTv+7LQGdDnDheZih9XOyCKNZWSQAy1AChsz+5iu1F9uthPAQRpzQ64pqCkKoQ93UJlPnfoqDl/U+hQ==" saltValue="LSZOUyWDRcuqBYzCB+7X4Q==" spinCount="100000" sheet="1" objects="1" scenarios="1"/>
  <sortState xmlns:xlrd2="http://schemas.microsoft.com/office/spreadsheetml/2017/richdata2" ref="B6:D125">
    <sortCondition ref="B6:B125"/>
  </sortState>
  <mergeCells count="1">
    <mergeCell ref="A1:G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B3:E14"/>
  <sheetViews>
    <sheetView workbookViewId="0">
      <selection activeCell="C2" sqref="C2"/>
    </sheetView>
  </sheetViews>
  <sheetFormatPr defaultColWidth="8.5703125" defaultRowHeight="15.75"/>
  <cols>
    <col min="1" max="1" width="2.140625" style="556" customWidth="1"/>
    <col min="2" max="2" width="26.42578125" style="556" customWidth="1"/>
    <col min="3" max="3" width="21.5703125" style="558" customWidth="1"/>
    <col min="4" max="4" width="3" style="556" bestFit="1" customWidth="1"/>
    <col min="5" max="5" width="12.140625" style="556" customWidth="1"/>
    <col min="6" max="16384" width="8.5703125" style="556"/>
  </cols>
  <sheetData>
    <row r="3" spans="2:5" ht="23.25">
      <c r="B3" s="2358" t="s">
        <v>927</v>
      </c>
      <c r="C3" s="2358"/>
      <c r="D3" s="2358"/>
      <c r="E3" s="2358"/>
    </row>
    <row r="4" spans="2:5" ht="23.25">
      <c r="B4" s="2359" t="s">
        <v>620</v>
      </c>
      <c r="C4" s="2359"/>
      <c r="D4" s="2359"/>
      <c r="E4" s="2359"/>
    </row>
    <row r="5" spans="2:5" ht="20.100000000000001" customHeight="1">
      <c r="B5" s="1286" t="s">
        <v>649</v>
      </c>
      <c r="C5" s="1287">
        <f>ProjNum</f>
        <v>0</v>
      </c>
      <c r="D5" s="1285"/>
      <c r="E5" s="1285"/>
    </row>
    <row r="6" spans="2:5" ht="22.5" customHeight="1">
      <c r="B6" s="2360">
        <f>developer</f>
        <v>0</v>
      </c>
      <c r="C6" s="2360"/>
      <c r="D6" s="2360"/>
      <c r="E6" s="2360"/>
    </row>
    <row r="7" spans="2:5">
      <c r="B7" s="987" t="s">
        <v>342</v>
      </c>
      <c r="C7" s="984">
        <f>buyer</f>
        <v>0</v>
      </c>
      <c r="D7" s="985"/>
      <c r="E7" s="985"/>
    </row>
    <row r="8" spans="2:5">
      <c r="B8" s="987" t="s">
        <v>32</v>
      </c>
      <c r="C8" s="984">
        <f>proj</f>
        <v>0</v>
      </c>
      <c r="D8" s="985"/>
      <c r="E8" s="985"/>
    </row>
    <row r="9" spans="2:5">
      <c r="B9" s="985"/>
      <c r="C9" s="988">
        <f>city</f>
        <v>0</v>
      </c>
      <c r="D9" s="985" t="s">
        <v>4</v>
      </c>
      <c r="E9" s="986">
        <f>zip</f>
        <v>0</v>
      </c>
    </row>
    <row r="10" spans="2:5">
      <c r="B10" s="985"/>
      <c r="C10" s="986"/>
      <c r="D10" s="985"/>
      <c r="E10" s="985"/>
    </row>
    <row r="11" spans="2:5" ht="21.6" customHeight="1">
      <c r="B11" s="2361"/>
      <c r="C11" s="2361"/>
      <c r="D11" s="2361"/>
      <c r="E11" s="2361"/>
    </row>
    <row r="12" spans="2:5">
      <c r="B12" s="1284"/>
      <c r="C12" s="2362"/>
      <c r="D12" s="2362"/>
      <c r="E12" s="2362"/>
    </row>
    <row r="13" spans="2:5">
      <c r="B13" s="937"/>
      <c r="C13" s="2357"/>
      <c r="D13" s="2357"/>
      <c r="E13" s="2357"/>
    </row>
    <row r="14" spans="2:5">
      <c r="B14" s="937"/>
      <c r="C14" s="2357"/>
      <c r="D14" s="2357"/>
      <c r="E14" s="2357"/>
    </row>
  </sheetData>
  <sheetProtection algorithmName="SHA-512" hashValue="tIZyQmbidtU/dBQ4pSOBDz5+HIqO0kXlE7ntS8D4Ij3Q2Ozo70It2a87t3Kdn/lfKTxdTa0KZKvlVID+FXEAPQ==" saltValue="VxG/QhrjK0bAOL1DoSxYdQ==" spinCount="100000" sheet="1"/>
  <mergeCells count="7">
    <mergeCell ref="C13:E13"/>
    <mergeCell ref="C14:E14"/>
    <mergeCell ref="B3:E3"/>
    <mergeCell ref="B4:E4"/>
    <mergeCell ref="B6:E6"/>
    <mergeCell ref="B11:E11"/>
    <mergeCell ref="C12:E12"/>
  </mergeCells>
  <printOptions horizontalCentered="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pageSetUpPr fitToPage="1"/>
  </sheetPr>
  <dimension ref="A1:CX145"/>
  <sheetViews>
    <sheetView topLeftCell="A2" zoomScale="110" zoomScaleNormal="110" workbookViewId="0">
      <selection activeCell="D20" sqref="D20:J20"/>
    </sheetView>
  </sheetViews>
  <sheetFormatPr defaultColWidth="2" defaultRowHeight="12.75"/>
  <cols>
    <col min="1" max="1" width="2" style="105" customWidth="1"/>
    <col min="2" max="2" width="8.42578125" style="105" customWidth="1"/>
    <col min="3" max="3" width="4.5703125" style="105" customWidth="1"/>
    <col min="4" max="4" width="2.85546875" style="105" customWidth="1"/>
    <col min="5" max="5" width="1.5703125" style="105" customWidth="1"/>
    <col min="6" max="6" width="2.42578125" style="105" customWidth="1"/>
    <col min="7" max="9" width="8.5703125" style="105" customWidth="1"/>
    <col min="10" max="10" width="7.140625" style="105" customWidth="1"/>
    <col min="11" max="11" width="5.140625" style="105" customWidth="1"/>
    <col min="12" max="12" width="17.85546875" style="105" customWidth="1"/>
    <col min="13" max="13" width="14.140625" style="105" customWidth="1"/>
    <col min="14" max="14" width="1.42578125" style="105" customWidth="1"/>
    <col min="15" max="18" width="8.5703125" style="105" customWidth="1"/>
    <col min="19" max="19" width="0.85546875" style="105" customWidth="1"/>
    <col min="20" max="255" width="8.5703125" style="105" customWidth="1"/>
    <col min="256" max="16384" width="2" style="105"/>
  </cols>
  <sheetData>
    <row r="1" spans="1:82" ht="24.95" customHeight="1">
      <c r="B1" s="2358" t="s">
        <v>927</v>
      </c>
      <c r="C1" s="2358"/>
      <c r="D1" s="2358"/>
      <c r="E1" s="2358"/>
      <c r="F1" s="2358"/>
      <c r="G1" s="2358"/>
      <c r="H1" s="2358"/>
      <c r="I1" s="2358"/>
      <c r="J1" s="2358"/>
      <c r="K1" s="2358"/>
      <c r="L1" s="2358"/>
      <c r="M1" s="2358"/>
      <c r="N1" s="1256"/>
    </row>
    <row r="2" spans="1:82" ht="18.75">
      <c r="A2" s="1257"/>
      <c r="B2" s="2398" t="s">
        <v>650</v>
      </c>
      <c r="C2" s="2398"/>
      <c r="D2" s="2398"/>
      <c r="E2" s="2398"/>
      <c r="F2" s="2398"/>
      <c r="G2" s="2398"/>
      <c r="H2" s="2398"/>
      <c r="I2" s="2398"/>
      <c r="J2" s="2398"/>
      <c r="K2" s="2398"/>
      <c r="L2" s="2398"/>
      <c r="M2" s="2398"/>
      <c r="N2" s="1256"/>
    </row>
    <row r="3" spans="1:82">
      <c r="A3" s="1258"/>
      <c r="B3" s="2399" t="s">
        <v>666</v>
      </c>
      <c r="C3" s="2399"/>
      <c r="D3" s="2399"/>
      <c r="E3" s="2399"/>
      <c r="F3" s="2399"/>
      <c r="G3" s="2399"/>
      <c r="H3" s="2399"/>
      <c r="I3" s="2399"/>
      <c r="J3" s="2399"/>
      <c r="K3" s="2399"/>
      <c r="L3" s="2399"/>
      <c r="M3" s="2399"/>
      <c r="N3" s="1256"/>
    </row>
    <row r="4" spans="1:82" ht="6.75" customHeight="1">
      <c r="A4" s="2400"/>
      <c r="B4" s="2400"/>
      <c r="C4" s="2400"/>
      <c r="D4" s="2400"/>
      <c r="E4" s="2400"/>
      <c r="F4" s="2400"/>
      <c r="G4" s="2401"/>
      <c r="H4" s="2401"/>
      <c r="I4" s="2401"/>
      <c r="J4" s="2401"/>
      <c r="K4" s="2401"/>
      <c r="L4" s="2401"/>
      <c r="N4" s="1256"/>
    </row>
    <row r="5" spans="1:82" s="1262" customFormat="1" ht="14.45" customHeight="1">
      <c r="A5" s="1259"/>
      <c r="B5" s="275" t="s">
        <v>651</v>
      </c>
      <c r="C5" s="1260"/>
      <c r="D5" s="1260"/>
      <c r="E5" s="1260"/>
      <c r="F5" s="1903">
        <f>developer</f>
        <v>0</v>
      </c>
      <c r="G5" s="1903"/>
      <c r="H5" s="1903"/>
      <c r="I5" s="2402" t="s">
        <v>277</v>
      </c>
      <c r="J5" s="2402"/>
      <c r="K5" s="2402"/>
      <c r="L5" s="1903">
        <f>ProjNum</f>
        <v>0</v>
      </c>
      <c r="M5" s="1903"/>
      <c r="N5" s="1261"/>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row>
    <row r="6" spans="1:82" s="1262" customFormat="1" ht="12">
      <c r="A6" s="1259"/>
      <c r="B6" s="275" t="s">
        <v>652</v>
      </c>
      <c r="C6" s="1260"/>
      <c r="D6" s="1260"/>
      <c r="E6" s="1260"/>
      <c r="F6" s="1903">
        <f>proj</f>
        <v>0</v>
      </c>
      <c r="G6" s="1903"/>
      <c r="H6" s="1903"/>
      <c r="I6" s="272"/>
      <c r="J6" s="1263"/>
      <c r="K6" s="1264"/>
      <c r="L6" s="1354"/>
      <c r="M6" s="1260"/>
      <c r="N6" s="1261"/>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row>
    <row r="7" spans="1:82" s="1262" customFormat="1" ht="12">
      <c r="A7" s="1259"/>
      <c r="B7" s="259"/>
      <c r="C7" s="1260"/>
      <c r="D7" s="1260"/>
      <c r="E7" s="1260"/>
      <c r="F7" s="2394">
        <f>city</f>
        <v>0</v>
      </c>
      <c r="G7" s="2394"/>
      <c r="H7" s="2394"/>
      <c r="I7" s="1263">
        <f>zip</f>
        <v>0</v>
      </c>
      <c r="J7" s="2395" t="s">
        <v>653</v>
      </c>
      <c r="K7" s="2395"/>
      <c r="L7" s="1903">
        <f>buyer</f>
        <v>0</v>
      </c>
      <c r="M7" s="1903"/>
      <c r="N7" s="1261"/>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row>
    <row r="8" spans="1:82" s="1265" customFormat="1" ht="6.6" customHeight="1">
      <c r="C8" s="251"/>
      <c r="D8" s="252"/>
      <c r="E8" s="1266"/>
      <c r="F8" s="1267"/>
      <c r="G8" s="1268"/>
      <c r="H8" s="1268"/>
      <c r="I8" s="1268"/>
      <c r="N8" s="1269"/>
    </row>
    <row r="9" spans="1:82" s="1270" customFormat="1" ht="13.5" customHeight="1">
      <c r="B9" s="2396" t="s">
        <v>671</v>
      </c>
      <c r="C9" s="2396"/>
      <c r="D9" s="2396"/>
      <c r="E9" s="1288"/>
      <c r="F9" s="2363"/>
      <c r="G9" s="2364"/>
      <c r="H9" s="2397" t="s">
        <v>278</v>
      </c>
      <c r="I9" s="2397"/>
      <c r="J9" s="2364"/>
      <c r="K9" s="2364"/>
      <c r="L9" s="2364"/>
      <c r="M9" s="1289"/>
      <c r="N9" s="1289"/>
      <c r="O9" s="1289"/>
      <c r="P9" s="1289"/>
      <c r="Q9" s="1289"/>
    </row>
    <row r="10" spans="1:82" s="1258" customFormat="1" ht="21.95" customHeight="1">
      <c r="B10" s="1290" t="s">
        <v>370</v>
      </c>
      <c r="C10" s="1291"/>
      <c r="D10" s="1291"/>
      <c r="E10" s="1291"/>
      <c r="F10" s="1291"/>
      <c r="G10" s="1292"/>
      <c r="H10" s="1292"/>
      <c r="I10" s="1292"/>
      <c r="J10" s="1292"/>
      <c r="K10" s="2388" t="s">
        <v>373</v>
      </c>
      <c r="L10" s="2388"/>
      <c r="M10" s="2388"/>
      <c r="N10" s="1293"/>
      <c r="O10" s="1293"/>
      <c r="P10" s="1293"/>
      <c r="Q10" s="1293"/>
      <c r="R10" s="1271"/>
      <c r="S10" s="1271"/>
      <c r="T10" s="1271"/>
      <c r="U10" s="1271"/>
    </row>
    <row r="11" spans="1:82" s="1258" customFormat="1" ht="14.45" customHeight="1">
      <c r="B11" s="2389"/>
      <c r="C11" s="2390"/>
      <c r="D11" s="1294" t="s">
        <v>48</v>
      </c>
      <c r="E11" s="1295" t="s">
        <v>654</v>
      </c>
      <c r="F11" s="1295"/>
      <c r="G11" s="1295"/>
      <c r="H11" s="1295"/>
      <c r="I11" s="1295"/>
      <c r="J11" s="1296"/>
      <c r="K11" s="2391" t="s">
        <v>969</v>
      </c>
      <c r="L11" s="2391"/>
      <c r="M11" s="2391"/>
      <c r="N11" s="1297"/>
      <c r="O11" s="1297"/>
      <c r="P11" s="1293"/>
      <c r="Q11" s="1293"/>
      <c r="R11" s="1271"/>
      <c r="S11" s="1271"/>
      <c r="T11" s="1271"/>
    </row>
    <row r="12" spans="1:82" s="1258" customFormat="1">
      <c r="B12" s="2389"/>
      <c r="C12" s="2390"/>
      <c r="D12" s="1294"/>
      <c r="E12" s="1298" t="s">
        <v>659</v>
      </c>
      <c r="F12" s="1295"/>
      <c r="G12" s="1295"/>
      <c r="H12" s="1295"/>
      <c r="I12" s="1295"/>
      <c r="J12" s="1299"/>
      <c r="K12" s="2391"/>
      <c r="L12" s="2391"/>
      <c r="M12" s="2391"/>
      <c r="N12" s="1297"/>
      <c r="O12" s="1293"/>
      <c r="P12" s="1293"/>
      <c r="Q12" s="1293"/>
      <c r="R12" s="1271"/>
      <c r="S12" s="1271"/>
    </row>
    <row r="13" spans="1:82" s="1258" customFormat="1">
      <c r="B13" s="2389"/>
      <c r="C13" s="2390"/>
      <c r="D13" s="1294"/>
      <c r="E13" s="1298" t="s">
        <v>660</v>
      </c>
      <c r="F13" s="1295"/>
      <c r="G13" s="1295"/>
      <c r="H13" s="1295"/>
      <c r="I13" s="1295"/>
      <c r="J13" s="1299"/>
      <c r="K13" s="2391"/>
      <c r="L13" s="2391"/>
      <c r="M13" s="2391"/>
      <c r="N13" s="1297"/>
      <c r="O13" s="1293"/>
      <c r="P13" s="1293"/>
      <c r="Q13" s="1293"/>
      <c r="R13" s="1271"/>
      <c r="S13" s="1271"/>
    </row>
    <row r="14" spans="1:82" s="1258" customFormat="1">
      <c r="B14" s="2389"/>
      <c r="C14" s="2390"/>
      <c r="D14" s="1294"/>
      <c r="E14" s="1298" t="s">
        <v>661</v>
      </c>
      <c r="F14" s="1295"/>
      <c r="G14" s="1295"/>
      <c r="H14" s="1295"/>
      <c r="I14" s="1295"/>
      <c r="J14" s="1299"/>
      <c r="K14" s="2391"/>
      <c r="L14" s="2391"/>
      <c r="M14" s="2391"/>
      <c r="N14" s="1297"/>
      <c r="O14" s="1293"/>
      <c r="P14" s="1293"/>
      <c r="Q14" s="1293"/>
      <c r="R14" s="1271"/>
      <c r="S14" s="1271"/>
    </row>
    <row r="15" spans="1:82" s="1258" customFormat="1">
      <c r="B15" s="2389"/>
      <c r="C15" s="2390"/>
      <c r="D15" s="1294"/>
      <c r="E15" s="1298" t="s">
        <v>662</v>
      </c>
      <c r="F15" s="1295"/>
      <c r="G15" s="1295"/>
      <c r="H15" s="1295"/>
      <c r="I15" s="1295"/>
      <c r="J15" s="1299"/>
      <c r="K15" s="2391"/>
      <c r="L15" s="2391"/>
      <c r="M15" s="2391"/>
      <c r="N15" s="1297"/>
      <c r="O15" s="1293"/>
      <c r="P15" s="1293"/>
      <c r="Q15" s="1293"/>
      <c r="R15" s="1271"/>
      <c r="S15" s="1271"/>
    </row>
    <row r="16" spans="1:82" s="1258" customFormat="1">
      <c r="B16" s="2389"/>
      <c r="C16" s="2390"/>
      <c r="D16" s="1294"/>
      <c r="E16" s="1298" t="s">
        <v>663</v>
      </c>
      <c r="F16" s="1295"/>
      <c r="G16" s="1292"/>
      <c r="H16" s="1292"/>
      <c r="I16" s="1292"/>
      <c r="J16" s="1300"/>
      <c r="K16" s="2392"/>
      <c r="L16" s="2392"/>
      <c r="M16" s="2392"/>
      <c r="N16" s="1297"/>
      <c r="O16" s="1293"/>
      <c r="P16" s="1293"/>
      <c r="Q16" s="1293"/>
      <c r="R16" s="1271"/>
      <c r="S16" s="1271"/>
    </row>
    <row r="17" spans="1:101" s="1258" customFormat="1" ht="14.45" customHeight="1">
      <c r="B17" s="2365"/>
      <c r="C17" s="2366"/>
      <c r="D17" s="1301" t="s">
        <v>49</v>
      </c>
      <c r="E17" s="1302" t="s">
        <v>655</v>
      </c>
      <c r="F17" s="1303"/>
      <c r="G17" s="1292"/>
      <c r="H17" s="1292"/>
      <c r="I17" s="1292"/>
      <c r="J17" s="1300"/>
      <c r="K17" s="2393" t="s">
        <v>970</v>
      </c>
      <c r="L17" s="2393"/>
      <c r="M17" s="2393"/>
      <c r="N17" s="1293"/>
      <c r="O17" s="1293"/>
      <c r="P17" s="1293"/>
      <c r="Q17" s="1293"/>
      <c r="R17" s="1271"/>
      <c r="S17" s="1271"/>
      <c r="T17" s="1271"/>
    </row>
    <row r="18" spans="1:101" s="1258" customFormat="1" ht="14.45" customHeight="1">
      <c r="B18" s="2365"/>
      <c r="C18" s="2366"/>
      <c r="D18" s="1301" t="s">
        <v>634</v>
      </c>
      <c r="E18" s="1302" t="s">
        <v>664</v>
      </c>
      <c r="F18" s="1303"/>
      <c r="G18" s="1303"/>
      <c r="H18" s="1303"/>
      <c r="I18" s="1303"/>
      <c r="J18" s="1682"/>
      <c r="K18" s="2367" t="s">
        <v>999</v>
      </c>
      <c r="L18" s="2367"/>
      <c r="M18" s="2367"/>
      <c r="N18" s="1293"/>
      <c r="O18" s="1293"/>
      <c r="P18" s="1293"/>
      <c r="Q18" s="1293"/>
      <c r="R18" s="1271"/>
      <c r="S18" s="1271"/>
      <c r="T18" s="1271"/>
    </row>
    <row r="19" spans="1:101" s="1258" customFormat="1" ht="27" customHeight="1">
      <c r="B19" s="1772"/>
      <c r="C19" s="1773"/>
      <c r="D19" s="1785" t="s">
        <v>636</v>
      </c>
      <c r="E19" s="2375" t="s">
        <v>997</v>
      </c>
      <c r="F19" s="2375"/>
      <c r="G19" s="2375"/>
      <c r="H19" s="2375"/>
      <c r="I19" s="2375"/>
      <c r="J19" s="2376"/>
      <c r="K19" s="2377" t="s">
        <v>998</v>
      </c>
      <c r="L19" s="2378"/>
      <c r="M19" s="2378"/>
      <c r="N19" s="1293"/>
      <c r="O19" s="1293"/>
      <c r="P19" s="1293"/>
      <c r="Q19" s="1293"/>
      <c r="R19" s="1271"/>
      <c r="S19" s="1271"/>
      <c r="T19" s="1271"/>
    </row>
    <row r="20" spans="1:101" s="1258" customFormat="1" ht="31.35" customHeight="1">
      <c r="B20" s="2371"/>
      <c r="C20" s="2372"/>
      <c r="D20" s="2368" t="s">
        <v>996</v>
      </c>
      <c r="E20" s="2369"/>
      <c r="F20" s="2369"/>
      <c r="G20" s="2369"/>
      <c r="H20" s="2369"/>
      <c r="I20" s="2369"/>
      <c r="J20" s="2370"/>
      <c r="K20" s="2373" t="s">
        <v>968</v>
      </c>
      <c r="L20" s="2373"/>
      <c r="M20" s="2373"/>
      <c r="N20" s="1293"/>
      <c r="O20" s="1293"/>
      <c r="P20" s="1293"/>
      <c r="Q20" s="1293"/>
      <c r="R20" s="1271"/>
      <c r="S20" s="1271"/>
      <c r="T20" s="1271"/>
    </row>
    <row r="21" spans="1:101" s="1258" customFormat="1" ht="15.95" customHeight="1">
      <c r="B21" s="1304"/>
      <c r="C21" s="1304"/>
      <c r="D21" s="1304"/>
      <c r="E21" s="1304"/>
      <c r="F21" s="1304"/>
      <c r="G21" s="1304"/>
      <c r="H21" s="1304"/>
      <c r="I21" s="1304"/>
      <c r="J21" s="1304"/>
      <c r="K21" s="1304"/>
      <c r="L21" s="1304"/>
      <c r="M21" s="1304"/>
      <c r="N21" s="1295"/>
      <c r="O21" s="1295"/>
      <c r="P21" s="1295"/>
      <c r="Q21" s="1295"/>
    </row>
    <row r="22" spans="1:101" s="1258" customFormat="1" ht="15.95" customHeight="1">
      <c r="B22" s="2374" t="s">
        <v>742</v>
      </c>
      <c r="C22" s="2374"/>
      <c r="D22" s="2374"/>
      <c r="E22" s="2374"/>
      <c r="F22" s="2374"/>
      <c r="G22" s="2374"/>
      <c r="H22" s="2379"/>
      <c r="I22" s="2379"/>
      <c r="J22" s="2379"/>
      <c r="K22" s="2379"/>
      <c r="L22" s="1683" t="s">
        <v>744</v>
      </c>
      <c r="M22" s="1684"/>
      <c r="N22" s="1295"/>
      <c r="O22" s="1295"/>
      <c r="P22" s="1295"/>
    </row>
    <row r="23" spans="1:101" s="1258" customFormat="1" ht="15.95" customHeight="1">
      <c r="B23" s="2374" t="s">
        <v>743</v>
      </c>
      <c r="C23" s="2374"/>
      <c r="D23" s="2374"/>
      <c r="E23" s="2374"/>
      <c r="F23" s="2374"/>
      <c r="G23" s="2374"/>
      <c r="H23" s="2363"/>
      <c r="I23" s="2364"/>
      <c r="J23" s="1295"/>
      <c r="K23" s="1295"/>
      <c r="L23" s="1295"/>
      <c r="M23" s="1295"/>
      <c r="N23" s="1295"/>
      <c r="O23" s="1295"/>
      <c r="P23" s="1295"/>
      <c r="Q23" s="1295"/>
    </row>
    <row r="24" spans="1:101" s="1258" customFormat="1" ht="15.95" customHeight="1">
      <c r="B24" s="1295"/>
      <c r="C24" s="1295"/>
      <c r="D24" s="1295"/>
      <c r="E24" s="1295"/>
      <c r="F24" s="1295"/>
      <c r="G24" s="1295"/>
      <c r="H24" s="1295"/>
      <c r="I24" s="1295"/>
      <c r="J24" s="1295"/>
      <c r="K24" s="1295"/>
      <c r="L24" s="1295"/>
      <c r="M24" s="1295"/>
      <c r="N24" s="1295"/>
      <c r="O24" s="1295"/>
      <c r="P24" s="1295"/>
      <c r="Q24" s="1295"/>
    </row>
    <row r="25" spans="1:101" s="1258" customFormat="1" ht="15.95" customHeight="1">
      <c r="B25" s="1305" t="s">
        <v>656</v>
      </c>
      <c r="C25" s="2383"/>
      <c r="D25" s="2383"/>
      <c r="E25" s="2383"/>
      <c r="F25" s="2383"/>
      <c r="G25" s="2383"/>
      <c r="H25" s="2383"/>
      <c r="I25" s="2383"/>
      <c r="J25" s="2383"/>
      <c r="K25" s="2383"/>
      <c r="L25" s="2383"/>
      <c r="M25" s="2383"/>
      <c r="N25" s="1306"/>
      <c r="O25" s="1295"/>
      <c r="P25" s="1295"/>
      <c r="Q25" s="1295"/>
    </row>
    <row r="26" spans="1:101" s="1258" customFormat="1" ht="15.95" customHeight="1">
      <c r="B26" s="2383" t="s">
        <v>0</v>
      </c>
      <c r="C26" s="2383"/>
      <c r="D26" s="2383"/>
      <c r="E26" s="2383"/>
      <c r="F26" s="2383"/>
      <c r="G26" s="2383"/>
      <c r="H26" s="2383"/>
      <c r="I26" s="2383"/>
      <c r="J26" s="2383"/>
      <c r="K26" s="2383"/>
      <c r="L26" s="2383"/>
      <c r="M26" s="2383"/>
      <c r="N26" s="1306"/>
      <c r="O26" s="1295"/>
      <c r="P26" s="1295"/>
      <c r="Q26" s="1295"/>
    </row>
    <row r="27" spans="1:101" s="1258" customFormat="1" ht="15.95" customHeight="1">
      <c r="B27" s="2384" t="s">
        <v>0</v>
      </c>
      <c r="C27" s="2384"/>
      <c r="D27" s="2384"/>
      <c r="E27" s="2384"/>
      <c r="F27" s="2384"/>
      <c r="G27" s="2384"/>
      <c r="H27" s="2384"/>
      <c r="I27" s="2384"/>
      <c r="J27" s="2384"/>
      <c r="K27" s="2384"/>
      <c r="L27" s="2384"/>
      <c r="M27" s="2384"/>
      <c r="N27" s="1306"/>
      <c r="O27" s="1295"/>
      <c r="P27" s="1295"/>
      <c r="Q27" s="1295"/>
    </row>
    <row r="28" spans="1:101" s="1258" customFormat="1" ht="16.5" customHeight="1">
      <c r="B28" s="2385"/>
      <c r="C28" s="2385"/>
      <c r="D28" s="2385"/>
      <c r="E28" s="2385"/>
      <c r="F28" s="2385"/>
      <c r="G28" s="2385"/>
      <c r="H28" s="2385"/>
      <c r="I28" s="2385"/>
      <c r="J28" s="2385"/>
      <c r="K28" s="2385"/>
      <c r="L28" s="2385"/>
      <c r="M28" s="1307"/>
      <c r="N28" s="1306"/>
      <c r="O28" s="1295"/>
      <c r="P28" s="1295"/>
      <c r="Q28" s="1295"/>
    </row>
    <row r="29" spans="1:101" s="1272" customFormat="1" ht="18.75">
      <c r="B29" s="1308" t="s">
        <v>657</v>
      </c>
      <c r="C29" s="1309"/>
      <c r="D29" s="1309"/>
      <c r="E29" s="1309"/>
      <c r="F29" s="1309"/>
      <c r="G29" s="1309"/>
      <c r="H29" s="1309"/>
      <c r="I29" s="1309"/>
      <c r="J29" s="1309"/>
      <c r="K29" s="1310"/>
      <c r="L29" s="1311"/>
      <c r="M29" s="1312"/>
      <c r="N29" s="1312"/>
      <c r="O29" s="1312"/>
      <c r="P29" s="1312"/>
      <c r="Q29" s="1312"/>
      <c r="R29" s="1273"/>
      <c r="S29" s="1273"/>
    </row>
    <row r="30" spans="1:101" s="1272" customFormat="1" ht="46.5" customHeight="1">
      <c r="B30" s="2386" t="s">
        <v>665</v>
      </c>
      <c r="C30" s="2386"/>
      <c r="D30" s="2386"/>
      <c r="E30" s="2386"/>
      <c r="F30" s="2386"/>
      <c r="G30" s="2386"/>
      <c r="H30" s="2386"/>
      <c r="I30" s="2386"/>
      <c r="J30" s="2386"/>
      <c r="K30" s="2386"/>
      <c r="L30" s="2386"/>
      <c r="M30" s="2386"/>
      <c r="N30" s="1313"/>
      <c r="O30" s="1313"/>
      <c r="P30" s="1313"/>
      <c r="Q30" s="1313"/>
      <c r="R30" s="1274"/>
      <c r="S30" s="1274"/>
    </row>
    <row r="31" spans="1:101" s="1276" customFormat="1" ht="19.5" customHeight="1">
      <c r="A31" s="1275"/>
      <c r="B31" s="1314" t="s">
        <v>264</v>
      </c>
      <c r="C31" s="1315"/>
      <c r="D31" s="1315"/>
      <c r="E31" s="1315"/>
      <c r="F31" s="1315"/>
      <c r="G31" s="1315"/>
      <c r="H31" s="1315"/>
      <c r="I31" s="1315"/>
      <c r="J31" s="1315"/>
      <c r="K31" s="1315"/>
      <c r="L31" s="1315"/>
      <c r="M31" s="1315"/>
      <c r="N31" s="1316"/>
      <c r="O31" s="1316"/>
      <c r="P31" s="1316"/>
      <c r="Q31" s="1316"/>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c r="CB31" s="1275"/>
      <c r="CC31" s="1275"/>
      <c r="CD31" s="1275"/>
      <c r="CE31" s="1275"/>
      <c r="CF31" s="1275"/>
      <c r="CG31" s="1275"/>
      <c r="CH31" s="1275"/>
      <c r="CI31" s="1275"/>
      <c r="CJ31" s="1275"/>
      <c r="CK31" s="1275"/>
      <c r="CL31" s="1275"/>
      <c r="CM31" s="1275"/>
      <c r="CN31" s="1275"/>
      <c r="CO31" s="1275"/>
      <c r="CP31" s="1275"/>
      <c r="CQ31" s="1275"/>
      <c r="CR31" s="1275"/>
      <c r="CS31" s="1275"/>
      <c r="CT31" s="1275"/>
      <c r="CU31" s="1275"/>
      <c r="CV31" s="1275"/>
      <c r="CW31" s="1275"/>
    </row>
    <row r="32" spans="1:101" s="1272" customFormat="1" ht="7.5" customHeight="1">
      <c r="B32" s="1309"/>
      <c r="C32" s="1309"/>
      <c r="D32" s="1309"/>
      <c r="E32" s="1317"/>
      <c r="F32" s="1309"/>
      <c r="G32" s="1309"/>
      <c r="H32" s="1309"/>
      <c r="I32" s="1309"/>
      <c r="J32" s="1309"/>
      <c r="K32" s="1309"/>
      <c r="L32" s="1309"/>
      <c r="M32" s="1309"/>
      <c r="N32" s="1309"/>
      <c r="O32" s="1309"/>
      <c r="P32" s="1309"/>
      <c r="Q32" s="1309"/>
    </row>
    <row r="33" spans="1:102" s="1272" customFormat="1" ht="15">
      <c r="B33" s="2387"/>
      <c r="C33" s="2387"/>
      <c r="D33" s="2387"/>
      <c r="E33" s="2387"/>
      <c r="F33" s="2387"/>
      <c r="G33" s="2387"/>
      <c r="H33" s="2387"/>
      <c r="I33" s="2387"/>
      <c r="J33" s="2387"/>
      <c r="K33" s="1318"/>
      <c r="L33" s="1318"/>
      <c r="M33" s="1309"/>
      <c r="N33" s="1309"/>
      <c r="O33" s="1309"/>
      <c r="P33" s="1309"/>
      <c r="Q33" s="1309"/>
    </row>
    <row r="34" spans="1:102" s="1278" customFormat="1" ht="12">
      <c r="A34" s="1277"/>
      <c r="B34" s="1319" t="s">
        <v>193</v>
      </c>
      <c r="C34" s="1320"/>
      <c r="D34" s="1320"/>
      <c r="E34" s="1321"/>
      <c r="F34" s="1320"/>
      <c r="G34" s="1320"/>
      <c r="H34" s="1320"/>
      <c r="I34" s="1320"/>
      <c r="J34" s="1320"/>
      <c r="K34" s="1320"/>
      <c r="L34" s="1320"/>
      <c r="M34" s="1320"/>
      <c r="N34" s="1320"/>
      <c r="O34" s="1320"/>
      <c r="P34" s="1320"/>
      <c r="Q34" s="1320"/>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c r="CC34" s="1277"/>
      <c r="CD34" s="1277"/>
      <c r="CE34" s="1277"/>
      <c r="CF34" s="1277"/>
      <c r="CG34" s="1277"/>
      <c r="CH34" s="1277"/>
      <c r="CI34" s="1277"/>
      <c r="CJ34" s="1277"/>
      <c r="CK34" s="1277"/>
      <c r="CL34" s="1277"/>
      <c r="CM34" s="1277"/>
      <c r="CN34" s="1277"/>
      <c r="CO34" s="1277"/>
      <c r="CP34" s="1277"/>
      <c r="CQ34" s="1277"/>
      <c r="CR34" s="1277"/>
      <c r="CS34" s="1277"/>
      <c r="CT34" s="1277"/>
      <c r="CU34" s="1277"/>
      <c r="CV34" s="1277"/>
      <c r="CW34" s="1277"/>
    </row>
    <row r="35" spans="1:102" s="1278" customFormat="1" ht="24" customHeight="1">
      <c r="A35" s="1277"/>
      <c r="B35" s="2380"/>
      <c r="C35" s="2380"/>
      <c r="D35" s="2380"/>
      <c r="E35" s="2380"/>
      <c r="F35" s="2380"/>
      <c r="G35" s="2380"/>
      <c r="H35" s="2380"/>
      <c r="I35" s="2380"/>
      <c r="J35" s="2380"/>
      <c r="K35" s="1322"/>
      <c r="L35" s="2381"/>
      <c r="M35" s="2381"/>
      <c r="N35" s="1402"/>
      <c r="O35" s="1402"/>
      <c r="P35" s="1402"/>
      <c r="Q35" s="1402"/>
      <c r="R35" s="1277"/>
      <c r="S35" s="1277"/>
      <c r="T35" s="1277"/>
      <c r="U35" s="1277"/>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R35" s="1277"/>
      <c r="AS35" s="1277"/>
      <c r="AT35" s="1277"/>
      <c r="AU35" s="1277"/>
      <c r="AV35" s="1277"/>
      <c r="AW35" s="1277"/>
      <c r="AX35" s="1277"/>
      <c r="AY35" s="1277"/>
      <c r="AZ35" s="1277"/>
      <c r="BA35" s="1277"/>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7"/>
      <c r="CA35" s="1277"/>
      <c r="CB35" s="1277"/>
      <c r="CC35" s="1277"/>
      <c r="CD35" s="1277"/>
      <c r="CE35" s="1277"/>
      <c r="CF35" s="1277"/>
      <c r="CG35" s="1277"/>
      <c r="CH35" s="1277"/>
      <c r="CI35" s="1277"/>
      <c r="CJ35" s="1277"/>
      <c r="CK35" s="1277"/>
      <c r="CL35" s="1277"/>
      <c r="CM35" s="1277"/>
      <c r="CN35" s="1277"/>
      <c r="CO35" s="1277"/>
      <c r="CP35" s="1277"/>
      <c r="CQ35" s="1277"/>
      <c r="CR35" s="1277"/>
      <c r="CS35" s="1277"/>
      <c r="CT35" s="1277"/>
      <c r="CU35" s="1277"/>
      <c r="CV35" s="1277"/>
      <c r="CW35" s="1277"/>
      <c r="CX35" s="1277"/>
    </row>
    <row r="36" spans="1:102" s="1278" customFormat="1" ht="15.75" customHeight="1">
      <c r="A36" s="1277"/>
      <c r="B36" s="1319" t="s">
        <v>28</v>
      </c>
      <c r="C36" s="1320"/>
      <c r="D36" s="1320"/>
      <c r="E36" s="1321"/>
      <c r="F36" s="1320"/>
      <c r="G36" s="1320"/>
      <c r="H36" s="1320"/>
      <c r="I36" s="1320"/>
      <c r="J36" s="1320"/>
      <c r="K36" s="1320"/>
      <c r="L36" s="1319" t="s">
        <v>13</v>
      </c>
      <c r="M36" s="1320"/>
      <c r="N36" s="1320"/>
      <c r="O36" s="1321"/>
      <c r="P36" s="1320"/>
      <c r="Q36" s="1320"/>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7"/>
      <c r="AT36" s="1277"/>
      <c r="AU36" s="1277"/>
      <c r="AV36" s="1277"/>
      <c r="AW36" s="1277"/>
      <c r="AX36" s="1277"/>
      <c r="AY36" s="1277"/>
      <c r="AZ36" s="1277"/>
      <c r="BA36" s="1277"/>
      <c r="BB36" s="1277"/>
      <c r="BC36" s="1277"/>
      <c r="BD36" s="1277"/>
      <c r="BE36" s="1277"/>
      <c r="BF36" s="1277"/>
      <c r="BG36" s="1277"/>
      <c r="BH36" s="1277"/>
      <c r="BI36" s="1277"/>
      <c r="BJ36" s="1277"/>
      <c r="BK36" s="1277"/>
      <c r="BL36" s="1277"/>
      <c r="BM36" s="1277"/>
      <c r="BN36" s="1277"/>
      <c r="BO36" s="1277"/>
      <c r="BP36" s="1277"/>
      <c r="BQ36" s="1277"/>
      <c r="BR36" s="1277"/>
      <c r="BS36" s="1277"/>
      <c r="BT36" s="1277"/>
      <c r="BU36" s="1277"/>
      <c r="BV36" s="1277"/>
      <c r="BW36" s="1277"/>
      <c r="BX36" s="1277"/>
      <c r="BY36" s="1277"/>
      <c r="BZ36" s="1277"/>
      <c r="CA36" s="1277"/>
      <c r="CB36" s="1277"/>
      <c r="CC36" s="1277"/>
      <c r="CD36" s="1277"/>
      <c r="CE36" s="1277"/>
      <c r="CF36" s="1277"/>
      <c r="CG36" s="1277"/>
      <c r="CH36" s="1277"/>
      <c r="CI36" s="1277"/>
      <c r="CJ36" s="1277"/>
      <c r="CK36" s="1277"/>
      <c r="CL36" s="1277"/>
      <c r="CM36" s="1277"/>
      <c r="CN36" s="1277"/>
      <c r="CO36" s="1277"/>
      <c r="CP36" s="1277"/>
      <c r="CQ36" s="1277"/>
      <c r="CR36" s="1277"/>
      <c r="CS36" s="1277"/>
      <c r="CT36" s="1277"/>
      <c r="CU36" s="1277"/>
      <c r="CV36" s="1277"/>
      <c r="CW36" s="1277"/>
      <c r="CX36" s="1277"/>
    </row>
    <row r="37" spans="1:102" s="1278" customFormat="1" ht="14.45" customHeight="1">
      <c r="A37" s="1277"/>
      <c r="B37" s="2382"/>
      <c r="C37" s="2382"/>
      <c r="D37" s="2382"/>
      <c r="E37" s="2382"/>
      <c r="F37" s="2382"/>
      <c r="G37" s="2382"/>
      <c r="H37" s="2382"/>
      <c r="I37" s="2382"/>
      <c r="J37" s="2382"/>
      <c r="K37" s="1323"/>
      <c r="L37" s="1323"/>
      <c r="M37" s="1320"/>
      <c r="N37" s="1320"/>
      <c r="O37" s="1320"/>
      <c r="P37" s="1320"/>
      <c r="Q37" s="1320"/>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277"/>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7"/>
      <c r="CA37" s="1277"/>
      <c r="CB37" s="1277"/>
      <c r="CC37" s="1277"/>
      <c r="CD37" s="1277"/>
      <c r="CE37" s="1277"/>
      <c r="CF37" s="1277"/>
      <c r="CG37" s="1277"/>
      <c r="CH37" s="1277"/>
      <c r="CI37" s="1277"/>
      <c r="CJ37" s="1277"/>
      <c r="CK37" s="1277"/>
      <c r="CL37" s="1277"/>
      <c r="CM37" s="1277"/>
      <c r="CN37" s="1277"/>
      <c r="CO37" s="1277"/>
      <c r="CP37" s="1277"/>
      <c r="CQ37" s="1277"/>
      <c r="CR37" s="1277"/>
      <c r="CS37" s="1277"/>
      <c r="CT37" s="1277"/>
      <c r="CU37" s="1277"/>
      <c r="CV37" s="1277"/>
      <c r="CW37" s="1277"/>
    </row>
    <row r="38" spans="1:102" s="1278" customFormat="1" ht="12">
      <c r="A38" s="1277"/>
      <c r="B38" s="1319" t="s">
        <v>194</v>
      </c>
      <c r="C38" s="1320"/>
      <c r="D38" s="1320"/>
      <c r="E38" s="1321"/>
      <c r="F38" s="1320"/>
      <c r="G38" s="1320"/>
      <c r="H38" s="1320"/>
      <c r="I38" s="1320"/>
      <c r="J38" s="1320"/>
      <c r="K38" s="1320"/>
      <c r="L38" s="1320"/>
      <c r="M38" s="1320"/>
      <c r="N38" s="1320"/>
      <c r="O38" s="1320"/>
      <c r="P38" s="1320"/>
      <c r="Q38" s="1320"/>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AT38" s="1277"/>
      <c r="AU38" s="1277"/>
      <c r="AV38" s="1277"/>
      <c r="AW38" s="1277"/>
      <c r="AX38" s="1277"/>
      <c r="AY38" s="1277"/>
      <c r="AZ38" s="1277"/>
      <c r="BA38" s="1277"/>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c r="CO38" s="1277"/>
      <c r="CP38" s="1277"/>
      <c r="CQ38" s="1277"/>
      <c r="CR38" s="1277"/>
      <c r="CS38" s="1277"/>
      <c r="CT38" s="1277"/>
      <c r="CU38" s="1277"/>
      <c r="CV38" s="1277"/>
      <c r="CW38" s="1277"/>
    </row>
    <row r="39" spans="1:102" s="1278" customFormat="1" ht="15" customHeight="1">
      <c r="A39" s="1277"/>
      <c r="B39" s="1324"/>
      <c r="C39" s="1324"/>
      <c r="D39" s="1324"/>
      <c r="E39" s="1324"/>
      <c r="F39" s="1324"/>
      <c r="G39" s="1324"/>
      <c r="H39" s="1320"/>
      <c r="I39" s="1320"/>
      <c r="J39" s="1320"/>
      <c r="K39" s="1323"/>
      <c r="L39" s="1323"/>
      <c r="M39" s="1320"/>
      <c r="N39" s="1320"/>
      <c r="O39" s="1320"/>
      <c r="P39" s="1320"/>
      <c r="Q39" s="1320"/>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7"/>
      <c r="CA39" s="1277"/>
      <c r="CB39" s="1277"/>
      <c r="CC39" s="1277"/>
      <c r="CD39" s="1277"/>
      <c r="CE39" s="1277"/>
      <c r="CF39" s="1277"/>
      <c r="CG39" s="1277"/>
      <c r="CH39" s="1277"/>
      <c r="CI39" s="1277"/>
      <c r="CJ39" s="1277"/>
      <c r="CK39" s="1277"/>
      <c r="CL39" s="1277"/>
      <c r="CM39" s="1277"/>
      <c r="CN39" s="1277"/>
      <c r="CO39" s="1277"/>
      <c r="CP39" s="1277"/>
      <c r="CQ39" s="1277"/>
      <c r="CR39" s="1277"/>
      <c r="CS39" s="1277"/>
      <c r="CT39" s="1277"/>
      <c r="CU39" s="1277"/>
      <c r="CV39" s="1277"/>
      <c r="CW39" s="1277"/>
    </row>
    <row r="40" spans="1:102" s="1280" customFormat="1" ht="12">
      <c r="A40" s="1279"/>
      <c r="B40" s="1324"/>
      <c r="C40" s="1324"/>
      <c r="D40" s="1324"/>
      <c r="E40" s="1324"/>
      <c r="F40" s="1324"/>
      <c r="G40" s="1324"/>
      <c r="H40" s="1320"/>
      <c r="I40" s="1320"/>
      <c r="J40" s="1320"/>
      <c r="K40" s="1320"/>
      <c r="L40" s="1320"/>
      <c r="M40" s="1320"/>
      <c r="N40" s="1320"/>
      <c r="O40" s="1320"/>
      <c r="P40" s="1320"/>
      <c r="Q40" s="1320"/>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row>
    <row r="41" spans="1:102" s="1283" customFormat="1" ht="10.5" customHeight="1">
      <c r="A41" s="1282"/>
      <c r="B41" s="1309"/>
      <c r="C41" s="1309"/>
      <c r="D41" s="1309"/>
      <c r="E41" s="1309"/>
      <c r="F41" s="1309"/>
      <c r="G41" s="1309"/>
      <c r="H41" s="1309"/>
      <c r="I41" s="1309"/>
      <c r="J41" s="1309"/>
      <c r="K41" s="1309"/>
      <c r="L41" s="1309"/>
      <c r="M41" s="1309"/>
      <c r="N41" s="1309"/>
      <c r="O41" s="1309"/>
      <c r="P41" s="1309"/>
      <c r="Q41" s="1309"/>
    </row>
    <row r="42" spans="1:102">
      <c r="B42" s="1295"/>
      <c r="C42" s="1295"/>
      <c r="D42" s="1295"/>
      <c r="E42" s="1295"/>
      <c r="F42" s="1295"/>
      <c r="G42" s="1295"/>
      <c r="H42" s="1295"/>
      <c r="I42" s="1295"/>
      <c r="J42" s="1295"/>
      <c r="K42" s="1295"/>
      <c r="L42" s="1295"/>
      <c r="M42" s="1295"/>
      <c r="N42" s="1295"/>
      <c r="O42" s="1295"/>
      <c r="P42" s="1295"/>
      <c r="Q42" s="1295"/>
    </row>
    <row r="43" spans="1:102">
      <c r="B43" s="1295"/>
      <c r="C43" s="1295"/>
      <c r="D43" s="1295"/>
      <c r="E43" s="1295"/>
      <c r="F43" s="1295"/>
      <c r="G43" s="1295"/>
      <c r="H43" s="1295"/>
      <c r="I43" s="1295"/>
      <c r="J43" s="1295"/>
      <c r="K43" s="1295"/>
      <c r="L43" s="1295"/>
      <c r="M43" s="1295"/>
      <c r="N43" s="1295"/>
      <c r="O43" s="1295"/>
      <c r="P43" s="1295"/>
      <c r="Q43" s="1295"/>
    </row>
    <row r="44" spans="1:102">
      <c r="B44" s="1295"/>
      <c r="C44" s="1295"/>
      <c r="D44" s="1295"/>
      <c r="E44" s="1295"/>
      <c r="F44" s="1295"/>
      <c r="G44" s="1295"/>
      <c r="H44" s="1295"/>
      <c r="I44" s="1295"/>
      <c r="J44" s="1295"/>
      <c r="K44" s="1295"/>
      <c r="L44" s="1295"/>
      <c r="M44" s="1295"/>
      <c r="N44" s="1295"/>
      <c r="O44" s="1295"/>
      <c r="P44" s="1295"/>
      <c r="Q44" s="1295"/>
    </row>
    <row r="45" spans="1:102">
      <c r="B45" s="1295"/>
      <c r="C45" s="1295"/>
      <c r="D45" s="1295"/>
      <c r="E45" s="1295"/>
      <c r="F45" s="1295"/>
      <c r="G45" s="1295"/>
      <c r="H45" s="1295"/>
      <c r="I45" s="1295"/>
      <c r="J45" s="1295"/>
      <c r="K45" s="1295"/>
      <c r="L45" s="1295"/>
      <c r="M45" s="1295"/>
      <c r="N45" s="1295"/>
      <c r="O45" s="1295"/>
      <c r="P45" s="1295"/>
      <c r="Q45" s="1295"/>
    </row>
    <row r="46" spans="1:102">
      <c r="B46" s="1295"/>
      <c r="C46" s="1295"/>
      <c r="D46" s="1295"/>
      <c r="E46" s="1295"/>
      <c r="F46" s="1295"/>
      <c r="G46" s="1295"/>
      <c r="H46" s="1295"/>
      <c r="I46" s="1295"/>
      <c r="J46" s="1295"/>
      <c r="K46" s="1295"/>
      <c r="L46" s="1295"/>
      <c r="M46" s="1295"/>
      <c r="N46" s="1295"/>
      <c r="O46" s="1295"/>
      <c r="P46" s="1295"/>
      <c r="Q46" s="1295"/>
    </row>
    <row r="47" spans="1:102">
      <c r="B47" s="1295"/>
      <c r="C47" s="1295"/>
      <c r="D47" s="1295"/>
      <c r="E47" s="1295"/>
      <c r="F47" s="1295"/>
      <c r="G47" s="1295"/>
      <c r="H47" s="1295"/>
      <c r="I47" s="1295"/>
      <c r="J47" s="1295"/>
      <c r="K47" s="1295"/>
      <c r="L47" s="1295"/>
      <c r="M47" s="1295"/>
      <c r="N47" s="1295"/>
      <c r="O47" s="1295"/>
      <c r="P47" s="1295"/>
      <c r="Q47" s="1295"/>
    </row>
    <row r="48" spans="1:102">
      <c r="B48" s="1295"/>
      <c r="C48" s="1295"/>
      <c r="D48" s="1295"/>
      <c r="E48" s="1295"/>
      <c r="F48" s="1295"/>
      <c r="G48" s="1295"/>
      <c r="H48" s="1295"/>
      <c r="I48" s="1295"/>
      <c r="J48" s="1295"/>
      <c r="K48" s="1295"/>
      <c r="L48" s="1295"/>
      <c r="M48" s="1295"/>
      <c r="N48" s="1295"/>
      <c r="O48" s="1295"/>
      <c r="P48" s="1295"/>
      <c r="Q48" s="1295"/>
    </row>
    <row r="49" spans="2:17">
      <c r="B49" s="1295"/>
      <c r="C49" s="1295"/>
      <c r="D49" s="1295"/>
      <c r="E49" s="1295"/>
      <c r="F49" s="1295"/>
      <c r="G49" s="1295"/>
      <c r="H49" s="1295"/>
      <c r="I49" s="1295"/>
      <c r="J49" s="1295"/>
      <c r="K49" s="1295"/>
      <c r="L49" s="1295"/>
      <c r="M49" s="1295"/>
      <c r="N49" s="1295"/>
      <c r="O49" s="1295"/>
      <c r="P49" s="1295"/>
      <c r="Q49" s="1295"/>
    </row>
    <row r="50" spans="2:17">
      <c r="B50" s="1295"/>
      <c r="C50" s="1295"/>
      <c r="D50" s="1295"/>
      <c r="E50" s="1295"/>
      <c r="F50" s="1295"/>
      <c r="G50" s="1295"/>
      <c r="H50" s="1295"/>
      <c r="I50" s="1295"/>
      <c r="J50" s="1295"/>
      <c r="K50" s="1295"/>
      <c r="L50" s="1295"/>
      <c r="M50" s="1295"/>
      <c r="N50" s="1295"/>
      <c r="O50" s="1295"/>
      <c r="P50" s="1295"/>
      <c r="Q50" s="1295"/>
    </row>
    <row r="51" spans="2:17">
      <c r="B51" s="1295"/>
      <c r="C51" s="1295"/>
      <c r="D51" s="1295"/>
      <c r="E51" s="1295"/>
      <c r="F51" s="1295"/>
      <c r="G51" s="1295"/>
      <c r="H51" s="1295"/>
      <c r="I51" s="1295"/>
      <c r="J51" s="1295"/>
      <c r="K51" s="1295"/>
      <c r="L51" s="1295"/>
      <c r="M51" s="1295"/>
      <c r="N51" s="1295"/>
      <c r="O51" s="1295"/>
      <c r="P51" s="1295"/>
      <c r="Q51" s="1295"/>
    </row>
    <row r="52" spans="2:17">
      <c r="B52" s="1295"/>
      <c r="C52" s="1295"/>
      <c r="D52" s="1295"/>
      <c r="E52" s="1295"/>
      <c r="F52" s="1295"/>
      <c r="G52" s="1295"/>
      <c r="H52" s="1295"/>
      <c r="I52" s="1295"/>
      <c r="J52" s="1295"/>
      <c r="K52" s="1295"/>
      <c r="L52" s="1295"/>
      <c r="M52" s="1295"/>
      <c r="N52" s="1295"/>
      <c r="O52" s="1295"/>
      <c r="P52" s="1295"/>
      <c r="Q52" s="1295"/>
    </row>
    <row r="53" spans="2:17">
      <c r="B53" s="1295"/>
      <c r="C53" s="1295"/>
      <c r="D53" s="1295"/>
      <c r="E53" s="1295"/>
      <c r="F53" s="1295"/>
      <c r="G53" s="1295"/>
      <c r="H53" s="1295"/>
      <c r="I53" s="1295"/>
      <c r="J53" s="1295"/>
      <c r="K53" s="1295"/>
      <c r="L53" s="1295"/>
      <c r="M53" s="1295"/>
      <c r="N53" s="1295"/>
      <c r="O53" s="1295"/>
      <c r="P53" s="1295"/>
      <c r="Q53" s="1295"/>
    </row>
    <row r="54" spans="2:17">
      <c r="B54" s="1295"/>
      <c r="C54" s="1295"/>
      <c r="D54" s="1295"/>
      <c r="E54" s="1295"/>
      <c r="F54" s="1295"/>
      <c r="G54" s="1295"/>
      <c r="H54" s="1295"/>
      <c r="I54" s="1295"/>
      <c r="J54" s="1295"/>
      <c r="K54" s="1295"/>
      <c r="L54" s="1295"/>
      <c r="M54" s="1295"/>
      <c r="N54" s="1295"/>
      <c r="O54" s="1295"/>
      <c r="P54" s="1295"/>
      <c r="Q54" s="1295"/>
    </row>
    <row r="55" spans="2:17">
      <c r="B55" s="1295"/>
      <c r="C55" s="1295"/>
      <c r="D55" s="1295"/>
      <c r="E55" s="1295"/>
      <c r="F55" s="1295"/>
      <c r="G55" s="1295"/>
      <c r="H55" s="1295"/>
      <c r="I55" s="1295"/>
      <c r="J55" s="1295"/>
      <c r="K55" s="1295"/>
      <c r="L55" s="1295"/>
      <c r="M55" s="1295"/>
      <c r="N55" s="1295"/>
      <c r="O55" s="1295"/>
      <c r="P55" s="1295"/>
      <c r="Q55" s="1295"/>
    </row>
    <row r="56" spans="2:17">
      <c r="B56" s="1295"/>
      <c r="C56" s="1295"/>
      <c r="D56" s="1295"/>
      <c r="E56" s="1295"/>
      <c r="F56" s="1295"/>
      <c r="G56" s="1295"/>
      <c r="H56" s="1295"/>
      <c r="I56" s="1295"/>
      <c r="J56" s="1295"/>
      <c r="K56" s="1295"/>
      <c r="L56" s="1295"/>
      <c r="M56" s="1295"/>
      <c r="N56" s="1295"/>
      <c r="O56" s="1295"/>
      <c r="P56" s="1295"/>
      <c r="Q56" s="1295"/>
    </row>
    <row r="57" spans="2:17">
      <c r="B57" s="1295"/>
      <c r="C57" s="1295"/>
      <c r="D57" s="1295"/>
      <c r="E57" s="1295"/>
      <c r="F57" s="1295"/>
      <c r="G57" s="1295"/>
      <c r="H57" s="1295"/>
      <c r="I57" s="1295"/>
      <c r="J57" s="1295"/>
      <c r="K57" s="1295"/>
      <c r="L57" s="1295"/>
      <c r="M57" s="1295"/>
      <c r="N57" s="1295"/>
      <c r="O57" s="1295"/>
      <c r="P57" s="1295"/>
      <c r="Q57" s="1295"/>
    </row>
    <row r="58" spans="2:17">
      <c r="B58" s="1295"/>
      <c r="C58" s="1295"/>
      <c r="D58" s="1295"/>
      <c r="E58" s="1295"/>
      <c r="F58" s="1295"/>
      <c r="G58" s="1295"/>
      <c r="H58" s="1295"/>
      <c r="I58" s="1295"/>
      <c r="J58" s="1295"/>
      <c r="K58" s="1295"/>
      <c r="L58" s="1295"/>
      <c r="M58" s="1295"/>
      <c r="N58" s="1295"/>
      <c r="O58" s="1295"/>
      <c r="P58" s="1295"/>
      <c r="Q58" s="1295"/>
    </row>
    <row r="59" spans="2:17">
      <c r="B59" s="1295"/>
      <c r="C59" s="1295"/>
      <c r="D59" s="1295"/>
      <c r="E59" s="1295"/>
      <c r="F59" s="1295"/>
      <c r="G59" s="1295"/>
      <c r="H59" s="1295"/>
      <c r="I59" s="1295"/>
      <c r="J59" s="1295"/>
      <c r="K59" s="1295"/>
      <c r="L59" s="1295"/>
      <c r="M59" s="1295"/>
      <c r="N59" s="1295"/>
      <c r="O59" s="1295"/>
      <c r="P59" s="1295"/>
      <c r="Q59" s="1295"/>
    </row>
    <row r="60" spans="2:17">
      <c r="B60" s="1295"/>
      <c r="C60" s="1295"/>
      <c r="D60" s="1295"/>
      <c r="E60" s="1295"/>
      <c r="F60" s="1295"/>
      <c r="G60" s="1295"/>
      <c r="H60" s="1295"/>
      <c r="I60" s="1295"/>
      <c r="J60" s="1295"/>
      <c r="K60" s="1295"/>
      <c r="L60" s="1295"/>
      <c r="M60" s="1295"/>
      <c r="N60" s="1295"/>
      <c r="O60" s="1295"/>
      <c r="P60" s="1295"/>
      <c r="Q60" s="1295"/>
    </row>
    <row r="61" spans="2:17">
      <c r="B61" s="1295"/>
      <c r="C61" s="1295"/>
      <c r="D61" s="1295"/>
      <c r="E61" s="1295"/>
      <c r="F61" s="1295"/>
      <c r="G61" s="1295"/>
      <c r="H61" s="1295"/>
      <c r="I61" s="1295"/>
      <c r="J61" s="1295"/>
      <c r="K61" s="1295"/>
      <c r="L61" s="1295"/>
      <c r="M61" s="1295"/>
      <c r="N61" s="1295"/>
      <c r="O61" s="1295"/>
      <c r="P61" s="1295"/>
      <c r="Q61" s="1295"/>
    </row>
    <row r="62" spans="2:17">
      <c r="B62" s="1295"/>
      <c r="C62" s="1295"/>
      <c r="D62" s="1295"/>
      <c r="E62" s="1295"/>
      <c r="F62" s="1295"/>
      <c r="G62" s="1295"/>
      <c r="H62" s="1295"/>
      <c r="I62" s="1295"/>
      <c r="J62" s="1295"/>
      <c r="K62" s="1295"/>
      <c r="L62" s="1295"/>
      <c r="M62" s="1295"/>
      <c r="N62" s="1295"/>
      <c r="O62" s="1295"/>
      <c r="P62" s="1295"/>
      <c r="Q62" s="1295"/>
    </row>
    <row r="63" spans="2:17">
      <c r="B63" s="1295"/>
      <c r="C63" s="1295"/>
      <c r="D63" s="1295"/>
      <c r="E63" s="1295"/>
      <c r="F63" s="1295"/>
      <c r="G63" s="1295"/>
      <c r="H63" s="1295"/>
      <c r="I63" s="1295"/>
      <c r="J63" s="1295"/>
      <c r="K63" s="1295"/>
      <c r="L63" s="1295"/>
      <c r="M63" s="1295"/>
      <c r="N63" s="1295"/>
      <c r="O63" s="1295"/>
      <c r="P63" s="1295"/>
      <c r="Q63" s="1295"/>
    </row>
    <row r="64" spans="2:17">
      <c r="B64" s="1295"/>
      <c r="C64" s="1295"/>
      <c r="D64" s="1295"/>
      <c r="E64" s="1295"/>
      <c r="F64" s="1295"/>
      <c r="G64" s="1295"/>
      <c r="H64" s="1295"/>
      <c r="I64" s="1295"/>
      <c r="J64" s="1295"/>
      <c r="K64" s="1295"/>
      <c r="L64" s="1295"/>
      <c r="M64" s="1295"/>
      <c r="N64" s="1295"/>
      <c r="O64" s="1295"/>
      <c r="P64" s="1295"/>
      <c r="Q64" s="1295"/>
    </row>
    <row r="65" spans="2:17">
      <c r="B65" s="1295"/>
      <c r="C65" s="1295"/>
      <c r="D65" s="1295"/>
      <c r="E65" s="1295"/>
      <c r="F65" s="1295"/>
      <c r="G65" s="1295"/>
      <c r="H65" s="1295"/>
      <c r="I65" s="1295"/>
      <c r="J65" s="1295"/>
      <c r="K65" s="1295"/>
      <c r="L65" s="1295"/>
      <c r="M65" s="1295"/>
      <c r="N65" s="1295"/>
      <c r="O65" s="1295"/>
      <c r="P65" s="1295"/>
      <c r="Q65" s="1295"/>
    </row>
    <row r="66" spans="2:17">
      <c r="B66" s="1295"/>
      <c r="C66" s="1295"/>
      <c r="D66" s="1295"/>
      <c r="E66" s="1295"/>
      <c r="F66" s="1295"/>
      <c r="G66" s="1295"/>
      <c r="H66" s="1295"/>
      <c r="I66" s="1295"/>
      <c r="J66" s="1295"/>
      <c r="K66" s="1295"/>
      <c r="L66" s="1295"/>
      <c r="M66" s="1295"/>
      <c r="N66" s="1295"/>
      <c r="O66" s="1295"/>
      <c r="P66" s="1295"/>
      <c r="Q66" s="1295"/>
    </row>
    <row r="67" spans="2:17">
      <c r="B67" s="1295"/>
      <c r="C67" s="1295"/>
      <c r="D67" s="1295"/>
      <c r="E67" s="1295"/>
      <c r="F67" s="1295"/>
      <c r="G67" s="1295"/>
      <c r="H67" s="1295"/>
      <c r="I67" s="1295"/>
      <c r="J67" s="1295"/>
      <c r="K67" s="1295"/>
      <c r="L67" s="1295"/>
      <c r="M67" s="1295"/>
      <c r="N67" s="1295"/>
      <c r="O67" s="1295"/>
      <c r="P67" s="1295"/>
      <c r="Q67" s="1295"/>
    </row>
    <row r="68" spans="2:17">
      <c r="B68" s="1295"/>
      <c r="C68" s="1295"/>
      <c r="D68" s="1295"/>
      <c r="E68" s="1295"/>
      <c r="F68" s="1295"/>
      <c r="G68" s="1295"/>
      <c r="H68" s="1295"/>
      <c r="I68" s="1295"/>
      <c r="J68" s="1295"/>
      <c r="K68" s="1295"/>
      <c r="L68" s="1295"/>
      <c r="M68" s="1295"/>
      <c r="N68" s="1295"/>
      <c r="O68" s="1295"/>
      <c r="P68" s="1295"/>
      <c r="Q68" s="1295"/>
    </row>
    <row r="69" spans="2:17">
      <c r="B69" s="1295"/>
      <c r="C69" s="1295"/>
      <c r="D69" s="1295"/>
      <c r="E69" s="1295"/>
      <c r="F69" s="1295"/>
      <c r="G69" s="1295"/>
      <c r="H69" s="1295"/>
      <c r="I69" s="1295"/>
      <c r="J69" s="1295"/>
      <c r="K69" s="1295"/>
      <c r="L69" s="1295"/>
      <c r="M69" s="1295"/>
      <c r="N69" s="1295"/>
      <c r="O69" s="1295"/>
      <c r="P69" s="1295"/>
      <c r="Q69" s="1295"/>
    </row>
    <row r="70" spans="2:17">
      <c r="B70" s="1295"/>
      <c r="C70" s="1295"/>
      <c r="D70" s="1295"/>
      <c r="E70" s="1295"/>
      <c r="F70" s="1295"/>
      <c r="G70" s="1295"/>
      <c r="H70" s="1295"/>
      <c r="I70" s="1295"/>
      <c r="J70" s="1295"/>
      <c r="K70" s="1295"/>
      <c r="L70" s="1295"/>
      <c r="M70" s="1295"/>
      <c r="N70" s="1295"/>
      <c r="O70" s="1295"/>
      <c r="P70" s="1295"/>
      <c r="Q70" s="1295"/>
    </row>
    <row r="71" spans="2:17">
      <c r="B71" s="1295"/>
      <c r="C71" s="1295"/>
      <c r="D71" s="1295"/>
      <c r="E71" s="1295"/>
      <c r="F71" s="1295"/>
      <c r="G71" s="1295"/>
      <c r="H71" s="1295"/>
      <c r="I71" s="1295"/>
      <c r="J71" s="1295"/>
      <c r="K71" s="1295"/>
      <c r="L71" s="1295"/>
      <c r="M71" s="1295"/>
      <c r="N71" s="1295"/>
      <c r="O71" s="1295"/>
      <c r="P71" s="1295"/>
      <c r="Q71" s="1295"/>
    </row>
    <row r="72" spans="2:17">
      <c r="B72" s="1295"/>
      <c r="C72" s="1295"/>
      <c r="D72" s="1295"/>
      <c r="E72" s="1295"/>
      <c r="F72" s="1295"/>
      <c r="G72" s="1295"/>
      <c r="H72" s="1295"/>
      <c r="I72" s="1295"/>
      <c r="J72" s="1295"/>
      <c r="K72" s="1295"/>
      <c r="L72" s="1295"/>
      <c r="M72" s="1295"/>
      <c r="N72" s="1295"/>
      <c r="O72" s="1295"/>
      <c r="P72" s="1295"/>
      <c r="Q72" s="1295"/>
    </row>
    <row r="73" spans="2:17">
      <c r="B73" s="1295"/>
      <c r="C73" s="1295"/>
      <c r="D73" s="1295"/>
      <c r="E73" s="1295"/>
      <c r="F73" s="1295"/>
      <c r="G73" s="1295"/>
      <c r="H73" s="1295"/>
      <c r="I73" s="1295"/>
      <c r="J73" s="1295"/>
      <c r="K73" s="1295"/>
      <c r="L73" s="1295"/>
      <c r="M73" s="1295"/>
      <c r="N73" s="1295"/>
      <c r="O73" s="1295"/>
      <c r="P73" s="1295"/>
      <c r="Q73" s="1295"/>
    </row>
    <row r="74" spans="2:17">
      <c r="B74" s="1295"/>
      <c r="C74" s="1295"/>
      <c r="D74" s="1295"/>
      <c r="E74" s="1295"/>
      <c r="F74" s="1295"/>
      <c r="G74" s="1295"/>
      <c r="H74" s="1295"/>
      <c r="I74" s="1295"/>
      <c r="J74" s="1295"/>
      <c r="K74" s="1295"/>
      <c r="L74" s="1295"/>
      <c r="M74" s="1295"/>
      <c r="N74" s="1295"/>
      <c r="O74" s="1295"/>
      <c r="P74" s="1295"/>
      <c r="Q74" s="1295"/>
    </row>
    <row r="75" spans="2:17">
      <c r="B75" s="1295"/>
      <c r="C75" s="1295"/>
      <c r="D75" s="1295"/>
      <c r="E75" s="1295"/>
      <c r="F75" s="1295"/>
      <c r="G75" s="1295"/>
      <c r="H75" s="1295"/>
      <c r="I75" s="1295"/>
      <c r="J75" s="1295"/>
      <c r="K75" s="1295"/>
      <c r="L75" s="1295"/>
      <c r="M75" s="1295"/>
      <c r="N75" s="1295"/>
      <c r="O75" s="1295"/>
      <c r="P75" s="1295"/>
      <c r="Q75" s="1295"/>
    </row>
    <row r="76" spans="2:17">
      <c r="B76" s="1295"/>
      <c r="C76" s="1295"/>
      <c r="D76" s="1295"/>
      <c r="E76" s="1295"/>
      <c r="F76" s="1295"/>
      <c r="G76" s="1295"/>
      <c r="H76" s="1295"/>
      <c r="I76" s="1295"/>
      <c r="J76" s="1295"/>
      <c r="K76" s="1295"/>
      <c r="L76" s="1295"/>
      <c r="M76" s="1295"/>
      <c r="N76" s="1295"/>
      <c r="O76" s="1295"/>
      <c r="P76" s="1295"/>
      <c r="Q76" s="1295"/>
    </row>
    <row r="77" spans="2:17">
      <c r="B77" s="1295"/>
      <c r="C77" s="1295"/>
      <c r="D77" s="1295"/>
      <c r="E77" s="1295"/>
      <c r="F77" s="1295"/>
      <c r="G77" s="1295"/>
      <c r="H77" s="1295"/>
      <c r="I77" s="1295"/>
      <c r="J77" s="1295"/>
      <c r="K77" s="1295"/>
      <c r="L77" s="1295"/>
      <c r="M77" s="1295"/>
      <c r="N77" s="1295"/>
      <c r="O77" s="1295"/>
      <c r="P77" s="1295"/>
      <c r="Q77" s="1295"/>
    </row>
    <row r="78" spans="2:17">
      <c r="B78" s="1295"/>
      <c r="C78" s="1295"/>
      <c r="D78" s="1295"/>
      <c r="E78" s="1295"/>
      <c r="F78" s="1295"/>
      <c r="G78" s="1295"/>
      <c r="H78" s="1295"/>
      <c r="I78" s="1295"/>
      <c r="J78" s="1295"/>
      <c r="K78" s="1295"/>
      <c r="L78" s="1295"/>
      <c r="M78" s="1295"/>
      <c r="N78" s="1295"/>
      <c r="O78" s="1295"/>
      <c r="P78" s="1295"/>
      <c r="Q78" s="1295"/>
    </row>
    <row r="79" spans="2:17">
      <c r="B79" s="1295"/>
      <c r="C79" s="1295"/>
      <c r="D79" s="1295"/>
      <c r="E79" s="1295"/>
      <c r="F79" s="1295"/>
      <c r="G79" s="1295"/>
      <c r="H79" s="1295"/>
      <c r="I79" s="1295"/>
      <c r="J79" s="1295"/>
      <c r="K79" s="1295"/>
      <c r="L79" s="1295"/>
      <c r="M79" s="1295"/>
      <c r="N79" s="1295"/>
      <c r="O79" s="1295"/>
      <c r="P79" s="1295"/>
      <c r="Q79" s="1295"/>
    </row>
    <row r="80" spans="2:17">
      <c r="B80" s="1295"/>
      <c r="C80" s="1295"/>
      <c r="D80" s="1295"/>
      <c r="E80" s="1295"/>
      <c r="F80" s="1295"/>
      <c r="G80" s="1295"/>
      <c r="H80" s="1295"/>
      <c r="I80" s="1295"/>
      <c r="J80" s="1295"/>
      <c r="K80" s="1295"/>
      <c r="L80" s="1295"/>
      <c r="M80" s="1295"/>
      <c r="N80" s="1295"/>
      <c r="O80" s="1295"/>
      <c r="P80" s="1295"/>
      <c r="Q80" s="1295"/>
    </row>
    <row r="81" spans="2:17">
      <c r="B81" s="1295"/>
      <c r="C81" s="1295"/>
      <c r="D81" s="1295"/>
      <c r="E81" s="1295"/>
      <c r="F81" s="1295"/>
      <c r="G81" s="1295"/>
      <c r="H81" s="1295"/>
      <c r="I81" s="1295"/>
      <c r="J81" s="1295"/>
      <c r="K81" s="1295"/>
      <c r="L81" s="1295"/>
      <c r="M81" s="1295"/>
      <c r="N81" s="1295"/>
      <c r="O81" s="1295"/>
      <c r="P81" s="1295"/>
      <c r="Q81" s="1295"/>
    </row>
    <row r="82" spans="2:17">
      <c r="B82" s="1295"/>
      <c r="C82" s="1295"/>
      <c r="D82" s="1295"/>
      <c r="E82" s="1295"/>
      <c r="F82" s="1295"/>
      <c r="G82" s="1295"/>
      <c r="H82" s="1295"/>
      <c r="I82" s="1295"/>
      <c r="J82" s="1295"/>
      <c r="K82" s="1295"/>
      <c r="L82" s="1295"/>
      <c r="M82" s="1295"/>
      <c r="N82" s="1295"/>
      <c r="O82" s="1295"/>
      <c r="P82" s="1295"/>
      <c r="Q82" s="1295"/>
    </row>
    <row r="83" spans="2:17">
      <c r="B83" s="1295"/>
      <c r="C83" s="1295"/>
      <c r="D83" s="1295"/>
      <c r="E83" s="1295"/>
      <c r="F83" s="1295"/>
      <c r="G83" s="1295"/>
      <c r="H83" s="1295"/>
      <c r="I83" s="1295"/>
      <c r="J83" s="1295"/>
      <c r="K83" s="1295"/>
      <c r="L83" s="1295"/>
      <c r="M83" s="1295"/>
      <c r="N83" s="1295"/>
      <c r="O83" s="1295"/>
      <c r="P83" s="1295"/>
      <c r="Q83" s="1295"/>
    </row>
    <row r="84" spans="2:17">
      <c r="B84" s="1295"/>
      <c r="C84" s="1295"/>
      <c r="D84" s="1295"/>
      <c r="E84" s="1295"/>
      <c r="F84" s="1295"/>
      <c r="G84" s="1295"/>
      <c r="H84" s="1295"/>
      <c r="I84" s="1295"/>
      <c r="J84" s="1295"/>
      <c r="K84" s="1295"/>
      <c r="L84" s="1295"/>
      <c r="M84" s="1295"/>
      <c r="N84" s="1295"/>
      <c r="O84" s="1295"/>
      <c r="P84" s="1295"/>
      <c r="Q84" s="1295"/>
    </row>
    <row r="85" spans="2:17">
      <c r="B85" s="1295"/>
      <c r="C85" s="1295"/>
      <c r="D85" s="1295"/>
      <c r="E85" s="1295"/>
      <c r="F85" s="1295"/>
      <c r="G85" s="1295"/>
      <c r="H85" s="1295"/>
      <c r="I85" s="1295"/>
      <c r="J85" s="1295"/>
      <c r="K85" s="1295"/>
      <c r="L85" s="1295"/>
      <c r="M85" s="1295"/>
      <c r="N85" s="1295"/>
      <c r="O85" s="1295"/>
      <c r="P85" s="1295"/>
      <c r="Q85" s="1295"/>
    </row>
    <row r="86" spans="2:17">
      <c r="B86" s="1295"/>
      <c r="C86" s="1295"/>
      <c r="D86" s="1295"/>
      <c r="E86" s="1295"/>
      <c r="F86" s="1295"/>
      <c r="G86" s="1295"/>
      <c r="H86" s="1295"/>
      <c r="I86" s="1295"/>
      <c r="J86" s="1295"/>
      <c r="K86" s="1295"/>
      <c r="L86" s="1295"/>
      <c r="M86" s="1295"/>
      <c r="N86" s="1295"/>
      <c r="O86" s="1295"/>
      <c r="P86" s="1295"/>
      <c r="Q86" s="1295"/>
    </row>
    <row r="87" spans="2:17">
      <c r="B87" s="1295"/>
      <c r="C87" s="1295"/>
      <c r="D87" s="1295"/>
      <c r="E87" s="1295"/>
      <c r="F87" s="1295"/>
      <c r="G87" s="1295"/>
      <c r="H87" s="1295"/>
      <c r="I87" s="1295"/>
      <c r="J87" s="1295"/>
      <c r="K87" s="1295"/>
      <c r="L87" s="1295"/>
      <c r="M87" s="1295"/>
      <c r="N87" s="1295"/>
      <c r="O87" s="1295"/>
      <c r="P87" s="1295"/>
      <c r="Q87" s="1295"/>
    </row>
    <row r="88" spans="2:17">
      <c r="B88" s="1295"/>
      <c r="C88" s="1295"/>
      <c r="D88" s="1295"/>
      <c r="E88" s="1295"/>
      <c r="F88" s="1295"/>
      <c r="G88" s="1295"/>
      <c r="H88" s="1295"/>
      <c r="I88" s="1295"/>
      <c r="J88" s="1295"/>
      <c r="K88" s="1295"/>
      <c r="L88" s="1295"/>
      <c r="M88" s="1295"/>
      <c r="N88" s="1295"/>
      <c r="O88" s="1295"/>
      <c r="P88" s="1295"/>
      <c r="Q88" s="1295"/>
    </row>
    <row r="89" spans="2:17">
      <c r="B89" s="1295"/>
      <c r="C89" s="1295"/>
      <c r="D89" s="1295"/>
      <c r="E89" s="1295"/>
      <c r="F89" s="1295"/>
      <c r="G89" s="1295"/>
      <c r="H89" s="1295"/>
      <c r="I89" s="1295"/>
      <c r="J89" s="1295"/>
      <c r="K89" s="1295"/>
      <c r="L89" s="1295"/>
      <c r="M89" s="1295"/>
      <c r="N89" s="1295"/>
      <c r="O89" s="1295"/>
      <c r="P89" s="1295"/>
      <c r="Q89" s="1295"/>
    </row>
    <row r="90" spans="2:17">
      <c r="B90" s="1295"/>
      <c r="C90" s="1295"/>
      <c r="D90" s="1295"/>
      <c r="E90" s="1295"/>
      <c r="F90" s="1295"/>
      <c r="G90" s="1295"/>
      <c r="H90" s="1295"/>
      <c r="I90" s="1295"/>
      <c r="J90" s="1295"/>
      <c r="K90" s="1295"/>
      <c r="L90" s="1295"/>
      <c r="M90" s="1295"/>
      <c r="N90" s="1295"/>
      <c r="O90" s="1295"/>
      <c r="P90" s="1295"/>
      <c r="Q90" s="1295"/>
    </row>
    <row r="91" spans="2:17">
      <c r="B91" s="1295"/>
      <c r="C91" s="1295"/>
      <c r="D91" s="1295"/>
      <c r="E91" s="1295"/>
      <c r="F91" s="1295"/>
      <c r="G91" s="1295"/>
      <c r="H91" s="1295"/>
      <c r="I91" s="1295"/>
      <c r="J91" s="1295"/>
      <c r="K91" s="1295"/>
      <c r="L91" s="1295"/>
      <c r="M91" s="1295"/>
      <c r="N91" s="1295"/>
      <c r="O91" s="1295"/>
      <c r="P91" s="1295"/>
      <c r="Q91" s="1295"/>
    </row>
    <row r="92" spans="2:17">
      <c r="B92" s="1295"/>
      <c r="C92" s="1295"/>
      <c r="D92" s="1295"/>
      <c r="E92" s="1295"/>
      <c r="F92" s="1295"/>
      <c r="G92" s="1295"/>
      <c r="H92" s="1295"/>
      <c r="I92" s="1295"/>
      <c r="J92" s="1295"/>
      <c r="K92" s="1295"/>
      <c r="L92" s="1295"/>
      <c r="M92" s="1295"/>
      <c r="N92" s="1295"/>
      <c r="O92" s="1295"/>
      <c r="P92" s="1295"/>
      <c r="Q92" s="1295"/>
    </row>
    <row r="93" spans="2:17">
      <c r="B93" s="1295"/>
      <c r="C93" s="1295"/>
      <c r="D93" s="1295"/>
      <c r="E93" s="1295"/>
      <c r="F93" s="1295"/>
      <c r="G93" s="1295"/>
      <c r="H93" s="1295"/>
      <c r="I93" s="1295"/>
      <c r="J93" s="1295"/>
      <c r="K93" s="1295"/>
      <c r="L93" s="1295"/>
      <c r="M93" s="1295"/>
      <c r="N93" s="1295"/>
      <c r="O93" s="1295"/>
      <c r="P93" s="1295"/>
      <c r="Q93" s="1295"/>
    </row>
    <row r="94" spans="2:17">
      <c r="B94" s="1295"/>
      <c r="C94" s="1295"/>
      <c r="D94" s="1295"/>
      <c r="E94" s="1295"/>
      <c r="F94" s="1295"/>
      <c r="G94" s="1295"/>
      <c r="H94" s="1295"/>
      <c r="I94" s="1295"/>
      <c r="J94" s="1295"/>
      <c r="K94" s="1295"/>
      <c r="L94" s="1295"/>
      <c r="M94" s="1295"/>
      <c r="N94" s="1295"/>
      <c r="O94" s="1295"/>
      <c r="P94" s="1295"/>
      <c r="Q94" s="1295"/>
    </row>
    <row r="95" spans="2:17">
      <c r="B95" s="1295"/>
      <c r="C95" s="1295"/>
      <c r="D95" s="1295"/>
      <c r="E95" s="1295"/>
      <c r="F95" s="1295"/>
      <c r="G95" s="1295"/>
      <c r="H95" s="1295"/>
      <c r="I95" s="1295"/>
      <c r="J95" s="1295"/>
      <c r="K95" s="1295"/>
      <c r="L95" s="1295"/>
      <c r="M95" s="1295"/>
      <c r="N95" s="1295"/>
      <c r="O95" s="1295"/>
      <c r="P95" s="1295"/>
      <c r="Q95" s="1295"/>
    </row>
    <row r="96" spans="2:17">
      <c r="B96" s="1295"/>
      <c r="C96" s="1295"/>
      <c r="D96" s="1295"/>
      <c r="E96" s="1295"/>
      <c r="F96" s="1295"/>
      <c r="G96" s="1295"/>
      <c r="H96" s="1295"/>
      <c r="I96" s="1295"/>
      <c r="J96" s="1295"/>
      <c r="K96" s="1295"/>
      <c r="L96" s="1295"/>
      <c r="M96" s="1295"/>
      <c r="N96" s="1295"/>
      <c r="O96" s="1295"/>
      <c r="P96" s="1295"/>
      <c r="Q96" s="1295"/>
    </row>
    <row r="97" spans="2:17">
      <c r="B97" s="1295"/>
      <c r="C97" s="1295"/>
      <c r="D97" s="1295"/>
      <c r="E97" s="1295"/>
      <c r="F97" s="1295"/>
      <c r="G97" s="1295"/>
      <c r="H97" s="1295"/>
      <c r="I97" s="1295"/>
      <c r="J97" s="1295"/>
      <c r="K97" s="1295"/>
      <c r="L97" s="1295"/>
      <c r="M97" s="1295"/>
      <c r="N97" s="1295"/>
      <c r="O97" s="1295"/>
      <c r="P97" s="1295"/>
      <c r="Q97" s="1295"/>
    </row>
    <row r="98" spans="2:17">
      <c r="B98" s="1295"/>
      <c r="C98" s="1295"/>
      <c r="D98" s="1295"/>
      <c r="E98" s="1295"/>
      <c r="F98" s="1295"/>
      <c r="G98" s="1295"/>
      <c r="H98" s="1295"/>
      <c r="I98" s="1295"/>
      <c r="J98" s="1295"/>
      <c r="K98" s="1295"/>
      <c r="L98" s="1295"/>
      <c r="M98" s="1295"/>
      <c r="N98" s="1295"/>
      <c r="O98" s="1295"/>
      <c r="P98" s="1295"/>
      <c r="Q98" s="1295"/>
    </row>
    <row r="99" spans="2:17">
      <c r="B99" s="1295"/>
      <c r="C99" s="1295"/>
      <c r="D99" s="1295"/>
      <c r="E99" s="1295"/>
      <c r="F99" s="1295"/>
      <c r="G99" s="1295"/>
      <c r="H99" s="1295"/>
      <c r="I99" s="1295"/>
      <c r="J99" s="1295"/>
      <c r="K99" s="1295"/>
      <c r="L99" s="1295"/>
      <c r="M99" s="1295"/>
      <c r="N99" s="1295"/>
      <c r="O99" s="1295"/>
      <c r="P99" s="1295"/>
      <c r="Q99" s="1295"/>
    </row>
    <row r="100" spans="2:17">
      <c r="B100" s="1295"/>
      <c r="C100" s="1295"/>
      <c r="D100" s="1295"/>
      <c r="E100" s="1295"/>
      <c r="F100" s="1295"/>
      <c r="G100" s="1295"/>
      <c r="H100" s="1295"/>
      <c r="I100" s="1295"/>
      <c r="J100" s="1295"/>
      <c r="K100" s="1295"/>
      <c r="L100" s="1295"/>
      <c r="M100" s="1295"/>
      <c r="N100" s="1295"/>
      <c r="O100" s="1295"/>
      <c r="P100" s="1295"/>
      <c r="Q100" s="1295"/>
    </row>
    <row r="101" spans="2:17">
      <c r="B101" s="1295"/>
      <c r="C101" s="1295"/>
      <c r="D101" s="1295"/>
      <c r="E101" s="1295"/>
      <c r="F101" s="1295"/>
      <c r="G101" s="1295"/>
      <c r="H101" s="1295"/>
      <c r="I101" s="1295"/>
      <c r="J101" s="1295"/>
      <c r="K101" s="1295"/>
      <c r="L101" s="1295"/>
      <c r="M101" s="1295"/>
      <c r="N101" s="1295"/>
      <c r="O101" s="1295"/>
      <c r="P101" s="1295"/>
      <c r="Q101" s="1295"/>
    </row>
    <row r="102" spans="2:17">
      <c r="B102" s="1295"/>
      <c r="C102" s="1295"/>
      <c r="D102" s="1295"/>
      <c r="E102" s="1295"/>
      <c r="F102" s="1295"/>
      <c r="G102" s="1295"/>
      <c r="H102" s="1295"/>
      <c r="I102" s="1295"/>
      <c r="J102" s="1295"/>
      <c r="K102" s="1295"/>
      <c r="L102" s="1295"/>
      <c r="M102" s="1295"/>
      <c r="N102" s="1295"/>
      <c r="O102" s="1295"/>
      <c r="P102" s="1295"/>
      <c r="Q102" s="1295"/>
    </row>
    <row r="103" spans="2:17">
      <c r="B103" s="1295"/>
      <c r="C103" s="1295"/>
      <c r="D103" s="1295"/>
      <c r="E103" s="1295"/>
      <c r="F103" s="1295"/>
      <c r="G103" s="1295"/>
      <c r="H103" s="1295"/>
      <c r="I103" s="1295"/>
      <c r="J103" s="1295"/>
      <c r="K103" s="1295"/>
      <c r="L103" s="1295"/>
      <c r="M103" s="1295"/>
      <c r="N103" s="1295"/>
      <c r="O103" s="1295"/>
      <c r="P103" s="1295"/>
      <c r="Q103" s="1295"/>
    </row>
    <row r="104" spans="2:17">
      <c r="B104" s="1295"/>
      <c r="C104" s="1295"/>
      <c r="D104" s="1295"/>
      <c r="E104" s="1295"/>
      <c r="F104" s="1295"/>
      <c r="G104" s="1295"/>
      <c r="H104" s="1295"/>
      <c r="I104" s="1295"/>
      <c r="J104" s="1295"/>
      <c r="K104" s="1295"/>
      <c r="L104" s="1295"/>
      <c r="M104" s="1295"/>
      <c r="N104" s="1295"/>
      <c r="O104" s="1295"/>
      <c r="P104" s="1295"/>
      <c r="Q104" s="1295"/>
    </row>
    <row r="105" spans="2:17">
      <c r="B105" s="1295"/>
      <c r="C105" s="1295"/>
      <c r="D105" s="1295"/>
      <c r="E105" s="1295"/>
      <c r="F105" s="1295"/>
      <c r="G105" s="1295"/>
      <c r="H105" s="1295"/>
      <c r="I105" s="1295"/>
      <c r="J105" s="1295"/>
      <c r="K105" s="1295"/>
      <c r="L105" s="1295"/>
      <c r="M105" s="1295"/>
      <c r="N105" s="1295"/>
      <c r="O105" s="1295"/>
      <c r="P105" s="1295"/>
      <c r="Q105" s="1295"/>
    </row>
    <row r="106" spans="2:17">
      <c r="B106" s="1295"/>
      <c r="C106" s="1295"/>
      <c r="D106" s="1295"/>
      <c r="E106" s="1295"/>
      <c r="F106" s="1295"/>
      <c r="G106" s="1295"/>
      <c r="H106" s="1295"/>
      <c r="I106" s="1295"/>
      <c r="J106" s="1295"/>
      <c r="K106" s="1295"/>
      <c r="L106" s="1295"/>
      <c r="M106" s="1295"/>
      <c r="N106" s="1295"/>
      <c r="O106" s="1295"/>
      <c r="P106" s="1295"/>
      <c r="Q106" s="1295"/>
    </row>
    <row r="107" spans="2:17">
      <c r="B107" s="1295"/>
      <c r="C107" s="1295"/>
      <c r="D107" s="1295"/>
      <c r="E107" s="1295"/>
      <c r="F107" s="1295"/>
      <c r="G107" s="1295"/>
      <c r="H107" s="1295"/>
      <c r="I107" s="1295"/>
      <c r="J107" s="1295"/>
      <c r="K107" s="1295"/>
      <c r="L107" s="1295"/>
      <c r="M107" s="1295"/>
      <c r="N107" s="1295"/>
      <c r="O107" s="1295"/>
      <c r="P107" s="1295"/>
      <c r="Q107" s="1295"/>
    </row>
    <row r="108" spans="2:17">
      <c r="B108" s="1295"/>
      <c r="C108" s="1295"/>
      <c r="D108" s="1295"/>
      <c r="E108" s="1295"/>
      <c r="F108" s="1295"/>
      <c r="G108" s="1295"/>
      <c r="H108" s="1295"/>
      <c r="I108" s="1295"/>
      <c r="J108" s="1295"/>
      <c r="K108" s="1295"/>
      <c r="L108" s="1295"/>
      <c r="M108" s="1295"/>
      <c r="N108" s="1295"/>
      <c r="O108" s="1295"/>
      <c r="P108" s="1295"/>
      <c r="Q108" s="1295"/>
    </row>
    <row r="109" spans="2:17">
      <c r="B109" s="1295"/>
      <c r="C109" s="1295"/>
      <c r="D109" s="1295"/>
      <c r="E109" s="1295"/>
      <c r="F109" s="1295"/>
      <c r="G109" s="1295"/>
      <c r="H109" s="1295"/>
      <c r="I109" s="1295"/>
      <c r="J109" s="1295"/>
      <c r="K109" s="1295"/>
      <c r="L109" s="1295"/>
      <c r="M109" s="1295"/>
      <c r="N109" s="1295"/>
      <c r="O109" s="1295"/>
      <c r="P109" s="1295"/>
      <c r="Q109" s="1295"/>
    </row>
    <row r="110" spans="2:17">
      <c r="B110" s="1295"/>
      <c r="C110" s="1295"/>
      <c r="D110" s="1295"/>
      <c r="E110" s="1295"/>
      <c r="F110" s="1295"/>
      <c r="G110" s="1295"/>
      <c r="H110" s="1295"/>
      <c r="I110" s="1295"/>
      <c r="J110" s="1295"/>
      <c r="K110" s="1295"/>
      <c r="L110" s="1295"/>
      <c r="M110" s="1295"/>
      <c r="N110" s="1295"/>
      <c r="O110" s="1295"/>
      <c r="P110" s="1295"/>
      <c r="Q110" s="1295"/>
    </row>
    <row r="111" spans="2:17">
      <c r="B111" s="1295"/>
      <c r="C111" s="1295"/>
      <c r="D111" s="1295"/>
      <c r="E111" s="1295"/>
      <c r="F111" s="1295"/>
      <c r="G111" s="1295"/>
      <c r="H111" s="1295"/>
      <c r="I111" s="1295"/>
      <c r="J111" s="1295"/>
      <c r="K111" s="1295"/>
      <c r="L111" s="1295"/>
      <c r="M111" s="1295"/>
      <c r="N111" s="1295"/>
      <c r="O111" s="1295"/>
      <c r="P111" s="1295"/>
      <c r="Q111" s="1295"/>
    </row>
    <row r="112" spans="2:17">
      <c r="B112" s="1295"/>
      <c r="C112" s="1295"/>
      <c r="D112" s="1295"/>
      <c r="E112" s="1295"/>
      <c r="F112" s="1295"/>
      <c r="G112" s="1295"/>
      <c r="H112" s="1295"/>
      <c r="I112" s="1295"/>
      <c r="J112" s="1295"/>
      <c r="K112" s="1295"/>
      <c r="L112" s="1295"/>
      <c r="M112" s="1295"/>
      <c r="N112" s="1295"/>
      <c r="O112" s="1295"/>
      <c r="P112" s="1295"/>
      <c r="Q112" s="1295"/>
    </row>
    <row r="113" spans="2:17">
      <c r="B113" s="1295"/>
      <c r="C113" s="1295"/>
      <c r="D113" s="1295"/>
      <c r="E113" s="1295"/>
      <c r="F113" s="1295"/>
      <c r="G113" s="1295"/>
      <c r="H113" s="1295"/>
      <c r="I113" s="1295"/>
      <c r="J113" s="1295"/>
      <c r="K113" s="1295"/>
      <c r="L113" s="1295"/>
      <c r="M113" s="1295"/>
      <c r="N113" s="1295"/>
      <c r="O113" s="1295"/>
      <c r="P113" s="1295"/>
      <c r="Q113" s="1295"/>
    </row>
    <row r="114" spans="2:17">
      <c r="B114" s="1295"/>
      <c r="C114" s="1295"/>
      <c r="D114" s="1295"/>
      <c r="E114" s="1295"/>
      <c r="F114" s="1295"/>
      <c r="G114" s="1295"/>
      <c r="H114" s="1295"/>
      <c r="I114" s="1295"/>
      <c r="J114" s="1295"/>
      <c r="K114" s="1295"/>
      <c r="L114" s="1295"/>
      <c r="M114" s="1295"/>
      <c r="N114" s="1295"/>
      <c r="O114" s="1295"/>
      <c r="P114" s="1295"/>
      <c r="Q114" s="1295"/>
    </row>
    <row r="115" spans="2:17">
      <c r="B115" s="1295"/>
      <c r="C115" s="1295"/>
      <c r="D115" s="1295"/>
      <c r="E115" s="1295"/>
      <c r="F115" s="1295"/>
      <c r="G115" s="1295"/>
      <c r="H115" s="1295"/>
      <c r="I115" s="1295"/>
      <c r="J115" s="1295"/>
      <c r="K115" s="1295"/>
      <c r="L115" s="1295"/>
      <c r="M115" s="1295"/>
      <c r="N115" s="1295"/>
      <c r="O115" s="1295"/>
      <c r="P115" s="1295"/>
      <c r="Q115" s="1295"/>
    </row>
    <row r="116" spans="2:17">
      <c r="B116" s="1295"/>
      <c r="C116" s="1295"/>
      <c r="D116" s="1295"/>
      <c r="E116" s="1295"/>
      <c r="F116" s="1295"/>
      <c r="G116" s="1295"/>
      <c r="H116" s="1295"/>
      <c r="I116" s="1295"/>
      <c r="J116" s="1295"/>
      <c r="K116" s="1295"/>
      <c r="L116" s="1295"/>
      <c r="M116" s="1295"/>
      <c r="N116" s="1295"/>
      <c r="O116" s="1295"/>
      <c r="P116" s="1295"/>
      <c r="Q116" s="1295"/>
    </row>
    <row r="117" spans="2:17">
      <c r="B117" s="1295"/>
      <c r="C117" s="1295"/>
      <c r="D117" s="1295"/>
      <c r="E117" s="1295"/>
      <c r="F117" s="1295"/>
      <c r="G117" s="1295"/>
      <c r="H117" s="1295"/>
      <c r="I117" s="1295"/>
      <c r="J117" s="1295"/>
      <c r="K117" s="1295"/>
      <c r="L117" s="1295"/>
      <c r="M117" s="1295"/>
      <c r="N117" s="1295"/>
      <c r="O117" s="1295"/>
      <c r="P117" s="1295"/>
      <c r="Q117" s="1295"/>
    </row>
    <row r="118" spans="2:17">
      <c r="B118" s="1295"/>
      <c r="C118" s="1295"/>
      <c r="D118" s="1295"/>
      <c r="E118" s="1295"/>
      <c r="F118" s="1295"/>
      <c r="G118" s="1295"/>
      <c r="H118" s="1295"/>
      <c r="I118" s="1295"/>
      <c r="J118" s="1295"/>
      <c r="K118" s="1295"/>
      <c r="L118" s="1295"/>
      <c r="M118" s="1295"/>
      <c r="N118" s="1295"/>
      <c r="O118" s="1295"/>
      <c r="P118" s="1295"/>
      <c r="Q118" s="1295"/>
    </row>
    <row r="119" spans="2:17">
      <c r="B119" s="1295"/>
      <c r="C119" s="1295"/>
      <c r="D119" s="1295"/>
      <c r="E119" s="1295"/>
      <c r="F119" s="1295"/>
      <c r="G119" s="1295"/>
      <c r="H119" s="1295"/>
      <c r="I119" s="1295"/>
      <c r="J119" s="1295"/>
      <c r="K119" s="1295"/>
      <c r="L119" s="1295"/>
      <c r="M119" s="1295"/>
      <c r="N119" s="1295"/>
      <c r="O119" s="1295"/>
      <c r="P119" s="1295"/>
      <c r="Q119" s="1295"/>
    </row>
    <row r="120" spans="2:17">
      <c r="B120" s="1295"/>
      <c r="C120" s="1295"/>
      <c r="D120" s="1295"/>
      <c r="E120" s="1295"/>
      <c r="F120" s="1295"/>
      <c r="G120" s="1295"/>
      <c r="H120" s="1295"/>
      <c r="I120" s="1295"/>
      <c r="J120" s="1295"/>
      <c r="K120" s="1295"/>
      <c r="L120" s="1295"/>
      <c r="M120" s="1295"/>
      <c r="N120" s="1295"/>
      <c r="O120" s="1295"/>
      <c r="P120" s="1295"/>
      <c r="Q120" s="1295"/>
    </row>
    <row r="121" spans="2:17">
      <c r="B121" s="1295"/>
      <c r="C121" s="1295"/>
      <c r="D121" s="1295"/>
      <c r="E121" s="1295"/>
      <c r="F121" s="1295"/>
      <c r="G121" s="1295"/>
      <c r="H121" s="1295"/>
      <c r="I121" s="1295"/>
      <c r="J121" s="1295"/>
      <c r="K121" s="1295"/>
      <c r="L121" s="1295"/>
      <c r="M121" s="1295"/>
      <c r="N121" s="1295"/>
      <c r="O121" s="1295"/>
      <c r="P121" s="1295"/>
      <c r="Q121" s="1295"/>
    </row>
    <row r="122" spans="2:17">
      <c r="B122" s="1295"/>
      <c r="C122" s="1295"/>
      <c r="D122" s="1295"/>
      <c r="E122" s="1295"/>
      <c r="F122" s="1295"/>
      <c r="G122" s="1295"/>
      <c r="H122" s="1295"/>
      <c r="I122" s="1295"/>
      <c r="J122" s="1295"/>
      <c r="K122" s="1295"/>
      <c r="L122" s="1295"/>
      <c r="M122" s="1295"/>
      <c r="N122" s="1295"/>
      <c r="O122" s="1295"/>
      <c r="P122" s="1295"/>
      <c r="Q122" s="1295"/>
    </row>
    <row r="123" spans="2:17">
      <c r="B123" s="1295"/>
      <c r="C123" s="1295"/>
      <c r="D123" s="1295"/>
      <c r="E123" s="1295"/>
      <c r="F123" s="1295"/>
      <c r="G123" s="1295"/>
      <c r="H123" s="1295"/>
      <c r="I123" s="1295"/>
      <c r="J123" s="1295"/>
      <c r="K123" s="1295"/>
      <c r="L123" s="1295"/>
      <c r="M123" s="1295"/>
      <c r="N123" s="1295"/>
      <c r="O123" s="1295"/>
      <c r="P123" s="1295"/>
      <c r="Q123" s="1295"/>
    </row>
    <row r="124" spans="2:17">
      <c r="B124" s="1295"/>
      <c r="C124" s="1295"/>
      <c r="D124" s="1295"/>
      <c r="E124" s="1295"/>
      <c r="F124" s="1295"/>
      <c r="G124" s="1295"/>
      <c r="H124" s="1295"/>
      <c r="I124" s="1295"/>
      <c r="J124" s="1295"/>
      <c r="K124" s="1295"/>
      <c r="L124" s="1295"/>
      <c r="M124" s="1295"/>
      <c r="N124" s="1295"/>
      <c r="O124" s="1295"/>
      <c r="P124" s="1295"/>
      <c r="Q124" s="1295"/>
    </row>
    <row r="125" spans="2:17">
      <c r="B125" s="1295"/>
      <c r="C125" s="1295"/>
      <c r="D125" s="1295"/>
      <c r="E125" s="1295"/>
      <c r="F125" s="1295"/>
      <c r="G125" s="1295"/>
      <c r="H125" s="1295"/>
      <c r="I125" s="1295"/>
      <c r="J125" s="1295"/>
      <c r="K125" s="1295"/>
      <c r="L125" s="1295"/>
      <c r="M125" s="1295"/>
      <c r="N125" s="1295"/>
      <c r="O125" s="1295"/>
      <c r="P125" s="1295"/>
      <c r="Q125" s="1295"/>
    </row>
    <row r="126" spans="2:17">
      <c r="B126" s="1295"/>
      <c r="C126" s="1295"/>
      <c r="D126" s="1295"/>
      <c r="E126" s="1295"/>
      <c r="F126" s="1295"/>
      <c r="G126" s="1295"/>
      <c r="H126" s="1295"/>
      <c r="I126" s="1295"/>
      <c r="J126" s="1295"/>
      <c r="K126" s="1295"/>
      <c r="L126" s="1295"/>
      <c r="M126" s="1295"/>
      <c r="N126" s="1295"/>
      <c r="O126" s="1295"/>
      <c r="P126" s="1295"/>
      <c r="Q126" s="1295"/>
    </row>
    <row r="127" spans="2:17">
      <c r="B127" s="1295"/>
      <c r="C127" s="1295"/>
      <c r="D127" s="1295"/>
      <c r="E127" s="1295"/>
      <c r="F127" s="1295"/>
      <c r="G127" s="1295"/>
      <c r="H127" s="1295"/>
      <c r="I127" s="1295"/>
      <c r="J127" s="1295"/>
      <c r="K127" s="1295"/>
      <c r="L127" s="1295"/>
      <c r="M127" s="1295"/>
      <c r="N127" s="1295"/>
      <c r="O127" s="1295"/>
      <c r="P127" s="1295"/>
      <c r="Q127" s="1295"/>
    </row>
    <row r="128" spans="2:17">
      <c r="B128" s="1295"/>
      <c r="C128" s="1295"/>
      <c r="D128" s="1295"/>
      <c r="E128" s="1295"/>
      <c r="F128" s="1295"/>
      <c r="G128" s="1295"/>
      <c r="H128" s="1295"/>
      <c r="I128" s="1295"/>
      <c r="J128" s="1295"/>
      <c r="K128" s="1295"/>
      <c r="L128" s="1295"/>
      <c r="M128" s="1295"/>
      <c r="N128" s="1295"/>
      <c r="O128" s="1295"/>
      <c r="P128" s="1295"/>
      <c r="Q128" s="1295"/>
    </row>
    <row r="129" spans="2:17">
      <c r="B129" s="1295"/>
      <c r="C129" s="1295"/>
      <c r="D129" s="1295"/>
      <c r="E129" s="1295"/>
      <c r="F129" s="1295"/>
      <c r="G129" s="1295"/>
      <c r="H129" s="1295"/>
      <c r="I129" s="1295"/>
      <c r="J129" s="1295"/>
      <c r="K129" s="1295"/>
      <c r="L129" s="1295"/>
      <c r="M129" s="1295"/>
      <c r="N129" s="1295"/>
      <c r="O129" s="1295"/>
      <c r="P129" s="1295"/>
      <c r="Q129" s="1295"/>
    </row>
    <row r="130" spans="2:17">
      <c r="B130" s="1295"/>
      <c r="C130" s="1295"/>
      <c r="D130" s="1295"/>
      <c r="E130" s="1295"/>
      <c r="F130" s="1295"/>
      <c r="G130" s="1295"/>
      <c r="H130" s="1295"/>
      <c r="I130" s="1295"/>
      <c r="J130" s="1295"/>
      <c r="K130" s="1295"/>
      <c r="L130" s="1295"/>
      <c r="M130" s="1295"/>
      <c r="N130" s="1295"/>
      <c r="O130" s="1295"/>
      <c r="P130" s="1295"/>
      <c r="Q130" s="1295"/>
    </row>
    <row r="131" spans="2:17">
      <c r="B131" s="1295"/>
      <c r="C131" s="1295"/>
      <c r="D131" s="1295"/>
      <c r="E131" s="1295"/>
      <c r="F131" s="1295"/>
      <c r="G131" s="1295"/>
      <c r="H131" s="1295"/>
      <c r="I131" s="1295"/>
      <c r="J131" s="1295"/>
      <c r="K131" s="1295"/>
      <c r="L131" s="1295"/>
      <c r="M131" s="1295"/>
      <c r="N131" s="1295"/>
      <c r="O131" s="1295"/>
      <c r="P131" s="1295"/>
      <c r="Q131" s="1295"/>
    </row>
    <row r="132" spans="2:17">
      <c r="B132" s="1295"/>
      <c r="C132" s="1295"/>
      <c r="D132" s="1295"/>
      <c r="E132" s="1295"/>
      <c r="F132" s="1295"/>
      <c r="G132" s="1295"/>
      <c r="H132" s="1295"/>
      <c r="I132" s="1295"/>
      <c r="J132" s="1295"/>
      <c r="K132" s="1295"/>
      <c r="L132" s="1295"/>
      <c r="M132" s="1295"/>
      <c r="N132" s="1295"/>
      <c r="O132" s="1295"/>
      <c r="P132" s="1295"/>
      <c r="Q132" s="1295"/>
    </row>
    <row r="133" spans="2:17">
      <c r="B133" s="1295"/>
      <c r="C133" s="1295"/>
      <c r="D133" s="1295"/>
      <c r="E133" s="1295"/>
      <c r="F133" s="1295"/>
      <c r="G133" s="1295"/>
      <c r="H133" s="1295"/>
      <c r="I133" s="1295"/>
      <c r="J133" s="1295"/>
      <c r="K133" s="1295"/>
      <c r="L133" s="1295"/>
      <c r="M133" s="1295"/>
      <c r="N133" s="1295"/>
      <c r="O133" s="1295"/>
      <c r="P133" s="1295"/>
      <c r="Q133" s="1295"/>
    </row>
    <row r="134" spans="2:17">
      <c r="B134" s="1295"/>
      <c r="C134" s="1295"/>
      <c r="D134" s="1295"/>
      <c r="E134" s="1295"/>
      <c r="F134" s="1295"/>
      <c r="G134" s="1295"/>
      <c r="H134" s="1295"/>
      <c r="I134" s="1295"/>
      <c r="J134" s="1295"/>
      <c r="K134" s="1295"/>
      <c r="L134" s="1295"/>
      <c r="M134" s="1295"/>
      <c r="N134" s="1295"/>
      <c r="O134" s="1295"/>
      <c r="P134" s="1295"/>
      <c r="Q134" s="1295"/>
    </row>
    <row r="135" spans="2:17">
      <c r="B135" s="1295"/>
      <c r="C135" s="1295"/>
      <c r="D135" s="1295"/>
      <c r="E135" s="1295"/>
      <c r="F135" s="1295"/>
      <c r="G135" s="1295"/>
      <c r="H135" s="1295"/>
      <c r="I135" s="1295"/>
      <c r="J135" s="1295"/>
      <c r="K135" s="1295"/>
      <c r="L135" s="1295"/>
      <c r="M135" s="1295"/>
      <c r="N135" s="1295"/>
      <c r="O135" s="1295"/>
      <c r="P135" s="1295"/>
      <c r="Q135" s="1295"/>
    </row>
    <row r="136" spans="2:17">
      <c r="B136" s="1295"/>
      <c r="C136" s="1295"/>
      <c r="D136" s="1295"/>
      <c r="E136" s="1295"/>
      <c r="F136" s="1295"/>
      <c r="G136" s="1295"/>
      <c r="H136" s="1295"/>
      <c r="I136" s="1295"/>
      <c r="J136" s="1295"/>
      <c r="K136" s="1295"/>
      <c r="L136" s="1295"/>
      <c r="M136" s="1295"/>
      <c r="N136" s="1295"/>
      <c r="O136" s="1295"/>
      <c r="P136" s="1295"/>
      <c r="Q136" s="1295"/>
    </row>
    <row r="137" spans="2:17">
      <c r="B137" s="1295"/>
      <c r="C137" s="1295"/>
      <c r="D137" s="1295"/>
      <c r="E137" s="1295"/>
      <c r="F137" s="1295"/>
      <c r="G137" s="1295"/>
      <c r="H137" s="1295"/>
      <c r="I137" s="1295"/>
      <c r="J137" s="1295"/>
      <c r="K137" s="1295"/>
      <c r="L137" s="1295"/>
      <c r="M137" s="1295"/>
      <c r="N137" s="1295"/>
      <c r="O137" s="1295"/>
      <c r="P137" s="1295"/>
      <c r="Q137" s="1295"/>
    </row>
    <row r="138" spans="2:17">
      <c r="B138" s="1295"/>
      <c r="C138" s="1295"/>
      <c r="D138" s="1295"/>
      <c r="E138" s="1295"/>
      <c r="F138" s="1295"/>
      <c r="G138" s="1295"/>
      <c r="H138" s="1295"/>
      <c r="I138" s="1295"/>
      <c r="J138" s="1295"/>
      <c r="K138" s="1295"/>
      <c r="L138" s="1295"/>
      <c r="M138" s="1295"/>
      <c r="N138" s="1295"/>
      <c r="O138" s="1295"/>
      <c r="P138" s="1295"/>
      <c r="Q138" s="1295"/>
    </row>
    <row r="139" spans="2:17">
      <c r="B139" s="1295"/>
      <c r="C139" s="1295"/>
      <c r="D139" s="1295"/>
      <c r="E139" s="1295"/>
      <c r="F139" s="1295"/>
      <c r="G139" s="1295"/>
      <c r="H139" s="1295"/>
      <c r="I139" s="1295"/>
      <c r="J139" s="1295"/>
      <c r="K139" s="1295"/>
      <c r="L139" s="1295"/>
      <c r="M139" s="1295"/>
      <c r="N139" s="1295"/>
      <c r="O139" s="1295"/>
      <c r="P139" s="1295"/>
      <c r="Q139" s="1295"/>
    </row>
    <row r="140" spans="2:17">
      <c r="B140" s="1295"/>
      <c r="C140" s="1295"/>
      <c r="D140" s="1295"/>
      <c r="E140" s="1295"/>
      <c r="F140" s="1295"/>
      <c r="G140" s="1295"/>
      <c r="H140" s="1295"/>
      <c r="I140" s="1295"/>
      <c r="J140" s="1295"/>
      <c r="K140" s="1295"/>
      <c r="L140" s="1295"/>
      <c r="M140" s="1295"/>
      <c r="N140" s="1295"/>
      <c r="O140" s="1295"/>
      <c r="P140" s="1295"/>
      <c r="Q140" s="1295"/>
    </row>
    <row r="141" spans="2:17">
      <c r="B141" s="1295"/>
      <c r="C141" s="1295"/>
      <c r="D141" s="1295"/>
      <c r="E141" s="1295"/>
      <c r="F141" s="1295"/>
      <c r="G141" s="1295"/>
      <c r="H141" s="1295"/>
      <c r="I141" s="1295"/>
      <c r="J141" s="1295"/>
      <c r="K141" s="1295"/>
      <c r="L141" s="1295"/>
      <c r="M141" s="1295"/>
      <c r="N141" s="1295"/>
      <c r="O141" s="1295"/>
      <c r="P141" s="1295"/>
      <c r="Q141" s="1295"/>
    </row>
    <row r="142" spans="2:17">
      <c r="B142" s="1295"/>
      <c r="C142" s="1295"/>
      <c r="D142" s="1295"/>
      <c r="E142" s="1295"/>
      <c r="F142" s="1295"/>
      <c r="G142" s="1295"/>
      <c r="H142" s="1295"/>
      <c r="I142" s="1295"/>
      <c r="J142" s="1295"/>
      <c r="K142" s="1295"/>
      <c r="L142" s="1295"/>
      <c r="M142" s="1295"/>
      <c r="N142" s="1295"/>
      <c r="O142" s="1295"/>
      <c r="P142" s="1295"/>
      <c r="Q142" s="1295"/>
    </row>
    <row r="143" spans="2:17">
      <c r="B143" s="1295"/>
      <c r="C143" s="1295"/>
      <c r="D143" s="1295"/>
      <c r="E143" s="1295"/>
      <c r="F143" s="1295"/>
      <c r="G143" s="1295"/>
      <c r="H143" s="1295"/>
      <c r="I143" s="1295"/>
      <c r="J143" s="1295"/>
      <c r="K143" s="1295"/>
      <c r="L143" s="1295"/>
      <c r="M143" s="1295"/>
      <c r="N143" s="1295"/>
      <c r="O143" s="1295"/>
      <c r="P143" s="1295"/>
      <c r="Q143" s="1295"/>
    </row>
    <row r="144" spans="2:17">
      <c r="B144" s="1295"/>
      <c r="C144" s="1295"/>
      <c r="D144" s="1295"/>
      <c r="E144" s="1295"/>
      <c r="F144" s="1295"/>
      <c r="G144" s="1295"/>
      <c r="H144" s="1295"/>
      <c r="I144" s="1295"/>
      <c r="J144" s="1295"/>
      <c r="K144" s="1295"/>
      <c r="L144" s="1295"/>
      <c r="M144" s="1295"/>
      <c r="N144" s="1295"/>
      <c r="O144" s="1295"/>
      <c r="P144" s="1295"/>
      <c r="Q144" s="1295"/>
    </row>
    <row r="145" spans="2:17">
      <c r="B145" s="1295"/>
      <c r="C145" s="1295"/>
      <c r="D145" s="1295"/>
      <c r="E145" s="1295"/>
      <c r="F145" s="1295"/>
      <c r="G145" s="1295"/>
      <c r="H145" s="1295"/>
      <c r="I145" s="1295"/>
      <c r="J145" s="1295"/>
      <c r="K145" s="1295"/>
      <c r="L145" s="1295"/>
      <c r="M145" s="1295"/>
      <c r="N145" s="1295"/>
      <c r="O145" s="1295"/>
      <c r="P145" s="1295"/>
      <c r="Q145" s="1295"/>
    </row>
  </sheetData>
  <sheetProtection algorithmName="SHA-512" hashValue="ujeLov+JS/8Gp78wNlOI+X4IGIry22mtSSSxCPbEzpJRwDdT948W/V32+42kR7wpCDmvTF9lbPmF+NlLHa9YRA==" saltValue="Y9rN728QXJ+0BkZJESHvdg==" spinCount="100000" sheet="1"/>
  <mergeCells count="40">
    <mergeCell ref="B1:M1"/>
    <mergeCell ref="B2:M2"/>
    <mergeCell ref="B3:M3"/>
    <mergeCell ref="A4:L4"/>
    <mergeCell ref="F5:H5"/>
    <mergeCell ref="I5:K5"/>
    <mergeCell ref="L5:M5"/>
    <mergeCell ref="F6:H6"/>
    <mergeCell ref="F7:H7"/>
    <mergeCell ref="J7:K7"/>
    <mergeCell ref="L7:M7"/>
    <mergeCell ref="B9:D9"/>
    <mergeCell ref="F9:G9"/>
    <mergeCell ref="H9:I9"/>
    <mergeCell ref="J9:L9"/>
    <mergeCell ref="K10:M10"/>
    <mergeCell ref="B11:C16"/>
    <mergeCell ref="K11:M16"/>
    <mergeCell ref="B17:C17"/>
    <mergeCell ref="K17:M17"/>
    <mergeCell ref="B35:J35"/>
    <mergeCell ref="L35:M35"/>
    <mergeCell ref="B37:J37"/>
    <mergeCell ref="C25:M25"/>
    <mergeCell ref="B26:M26"/>
    <mergeCell ref="B27:M27"/>
    <mergeCell ref="B28:L28"/>
    <mergeCell ref="B30:M30"/>
    <mergeCell ref="B33:J33"/>
    <mergeCell ref="H23:I23"/>
    <mergeCell ref="B18:C18"/>
    <mergeCell ref="K18:M18"/>
    <mergeCell ref="D20:J20"/>
    <mergeCell ref="B20:C20"/>
    <mergeCell ref="K20:M20"/>
    <mergeCell ref="B22:G22"/>
    <mergeCell ref="B23:G23"/>
    <mergeCell ref="E19:J19"/>
    <mergeCell ref="K19:M19"/>
    <mergeCell ref="H22:K22"/>
  </mergeCells>
  <dataValidations count="2">
    <dataValidation type="list" allowBlank="1" showInputMessage="1" showErrorMessage="1" sqref="IT11 C65536 IT17:IT19" xr:uid="{00000000-0002-0000-1100-000000000000}">
      <formula1>"Attached, Previously Submitted, Not Applicable, SEE NOTES BELOW"</formula1>
    </dataValidation>
    <dataValidation type="list" allowBlank="1" showInputMessage="1" showErrorMessage="1" sqref="B11:C20" xr:uid="{00000000-0002-0000-1100-000001000000}">
      <formula1>"Attached, Previously Submitted, SEE NOTES BELOW"</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pageSetUpPr fitToPage="1"/>
  </sheetPr>
  <dimension ref="A1:GC1989"/>
  <sheetViews>
    <sheetView topLeftCell="A56" zoomScale="104" zoomScaleNormal="104" zoomScaleSheetLayoutView="95" zoomScalePageLayoutView="50" workbookViewId="0">
      <selection activeCell="H92" sqref="H92"/>
    </sheetView>
  </sheetViews>
  <sheetFormatPr defaultColWidth="8.85546875" defaultRowHeight="12"/>
  <cols>
    <col min="1" max="1" width="3.42578125" style="65" customWidth="1"/>
    <col min="2" max="2" width="0.5703125" style="681" customWidth="1"/>
    <col min="3" max="3" width="20.42578125" style="63" customWidth="1"/>
    <col min="4" max="4" width="12.5703125" style="63" customWidth="1"/>
    <col min="5" max="5" width="5.140625" style="63" customWidth="1"/>
    <col min="6" max="6" width="15" style="682" customWidth="1"/>
    <col min="7" max="7" width="0.85546875" style="695" customWidth="1"/>
    <col min="8" max="8" width="13.42578125" style="695" customWidth="1"/>
    <col min="9" max="9" width="0.140625" style="694" hidden="1" customWidth="1"/>
    <col min="10" max="10" width="11" style="695" bestFit="1" customWidth="1"/>
    <col min="11" max="11" width="4.5703125" style="724" customWidth="1"/>
    <col min="12" max="12" width="24.85546875" style="695" customWidth="1"/>
    <col min="13" max="85" width="8.85546875" style="65"/>
    <col min="86" max="16384" width="8.85546875" style="66"/>
  </cols>
  <sheetData>
    <row r="1" spans="1:113" s="607" customFormat="1" ht="18" customHeight="1">
      <c r="A1" s="563"/>
      <c r="B1" s="2409" t="str">
        <f>closeout</f>
        <v xml:space="preserve">RHTF Single-Family Homebuyer Development </v>
      </c>
      <c r="C1" s="2409"/>
      <c r="D1" s="2409"/>
      <c r="E1" s="2409"/>
      <c r="F1" s="2409"/>
      <c r="G1" s="2409"/>
      <c r="H1" s="2409"/>
      <c r="I1" s="2409"/>
      <c r="J1" s="2409"/>
      <c r="K1" s="2409"/>
      <c r="L1" s="2409"/>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1:113" s="567" customFormat="1" ht="21" customHeight="1">
      <c r="A2" s="563"/>
      <c r="B2" s="2410" t="s">
        <v>644</v>
      </c>
      <c r="C2" s="2410"/>
      <c r="D2" s="2410"/>
      <c r="E2" s="2410"/>
      <c r="F2" s="2410"/>
      <c r="G2" s="2410"/>
      <c r="H2" s="2410"/>
      <c r="I2" s="2410"/>
      <c r="J2" s="2410"/>
      <c r="K2" s="2410"/>
      <c r="L2" s="2410"/>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1:113" s="610" customFormat="1" ht="11.25">
      <c r="A3" s="571"/>
      <c r="B3" s="608"/>
      <c r="C3" s="1019" t="s">
        <v>618</v>
      </c>
      <c r="D3" s="2412">
        <f>developer</f>
        <v>0</v>
      </c>
      <c r="E3" s="2412"/>
      <c r="F3" s="1020" t="s">
        <v>617</v>
      </c>
      <c r="G3" s="2412">
        <f>ProjNum</f>
        <v>0</v>
      </c>
      <c r="H3" s="2412"/>
      <c r="I3" s="609"/>
      <c r="J3" s="608"/>
      <c r="K3" s="734"/>
      <c r="L3" s="608"/>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1:113" s="610" customFormat="1" ht="11.25">
      <c r="A4" s="571"/>
      <c r="B4" s="608"/>
      <c r="C4" s="1019" t="s">
        <v>32</v>
      </c>
      <c r="D4" s="2412">
        <f>proj</f>
        <v>0</v>
      </c>
      <c r="E4" s="2412"/>
      <c r="F4" s="1021" t="s">
        <v>276</v>
      </c>
      <c r="G4" s="2413">
        <f>IDISNum</f>
        <v>0</v>
      </c>
      <c r="H4" s="2413"/>
      <c r="I4" s="609"/>
      <c r="J4" s="608"/>
      <c r="K4" s="734"/>
      <c r="L4" s="608"/>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1:113" s="610" customFormat="1" ht="11.25">
      <c r="A5" s="571"/>
      <c r="B5" s="608"/>
      <c r="C5" s="1019"/>
      <c r="D5" s="1022">
        <f>city</f>
        <v>0</v>
      </c>
      <c r="E5" s="1022">
        <f>zip</f>
        <v>0</v>
      </c>
      <c r="F5" s="1023"/>
      <c r="G5" s="1022"/>
      <c r="H5" s="1024"/>
      <c r="I5" s="609"/>
      <c r="J5" s="1024"/>
      <c r="K5" s="734"/>
      <c r="L5" s="1024"/>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1:113" s="610" customFormat="1" ht="11.25">
      <c r="A6" s="571"/>
      <c r="B6" s="608"/>
      <c r="C6" s="1019" t="s">
        <v>342</v>
      </c>
      <c r="D6" s="1025">
        <f>buyer</f>
        <v>0</v>
      </c>
      <c r="E6" s="1022"/>
      <c r="F6" s="1023"/>
      <c r="G6" s="1024"/>
      <c r="H6" s="1024"/>
      <c r="I6" s="609"/>
      <c r="J6" s="1024"/>
      <c r="K6" s="734"/>
      <c r="L6" s="1024"/>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1:113" s="571" customFormat="1" ht="8.25" customHeight="1">
      <c r="C7" s="251"/>
      <c r="D7" s="252"/>
      <c r="E7" s="572"/>
      <c r="F7" s="573"/>
      <c r="G7" s="574"/>
      <c r="H7" s="574"/>
      <c r="I7" s="574"/>
      <c r="J7" s="574"/>
      <c r="K7" s="574"/>
      <c r="L7" s="574"/>
    </row>
    <row r="8" spans="1:113" s="1002" customFormat="1" ht="11.25">
      <c r="C8" s="1003" t="s">
        <v>446</v>
      </c>
      <c r="D8" s="1018"/>
      <c r="E8" s="2414" t="s">
        <v>279</v>
      </c>
      <c r="F8" s="2414"/>
      <c r="G8" s="2415"/>
      <c r="H8" s="2415"/>
    </row>
    <row r="9" spans="1:113" s="619" customFormat="1" ht="9" customHeight="1">
      <c r="A9" s="616"/>
      <c r="B9" s="617"/>
      <c r="C9" s="616"/>
      <c r="D9" s="616"/>
      <c r="E9" s="618"/>
      <c r="F9" s="91"/>
      <c r="G9" s="989"/>
      <c r="H9" s="93"/>
      <c r="I9" s="998"/>
      <c r="J9" s="93"/>
      <c r="K9" s="737"/>
      <c r="L9" s="93"/>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row>
    <row r="10" spans="1:113" s="627" customFormat="1" ht="33.6" customHeight="1">
      <c r="A10" s="620"/>
      <c r="B10" s="621" t="s">
        <v>616</v>
      </c>
      <c r="C10" s="622"/>
      <c r="D10" s="622"/>
      <c r="E10" s="623"/>
      <c r="F10" s="624" t="s">
        <v>614</v>
      </c>
      <c r="G10" s="990"/>
      <c r="H10" s="1016" t="s">
        <v>615</v>
      </c>
      <c r="I10" s="990"/>
      <c r="J10" s="2411" t="s">
        <v>622</v>
      </c>
      <c r="K10" s="2411"/>
      <c r="L10" s="1403" t="s">
        <v>685</v>
      </c>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c r="CG10" s="620"/>
    </row>
    <row r="11" spans="1:113" s="631" customFormat="1" ht="12.75">
      <c r="A11" s="116"/>
      <c r="B11" s="2094" t="s">
        <v>256</v>
      </c>
      <c r="C11" s="2094"/>
      <c r="D11" s="2094"/>
      <c r="E11" s="2094"/>
      <c r="F11" s="1579">
        <f>'2)TDC'!F11</f>
        <v>0</v>
      </c>
      <c r="G11" s="991"/>
      <c r="H11" s="1602"/>
      <c r="I11" s="1212"/>
      <c r="J11" s="1213">
        <f>H11-F11</f>
        <v>0</v>
      </c>
      <c r="K11" s="1181">
        <f>IFERROR(J11/F11,0)</f>
        <v>0</v>
      </c>
      <c r="L11" s="160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row>
    <row r="12" spans="1:113" s="638" customFormat="1" ht="12.75">
      <c r="A12" s="632"/>
      <c r="B12" s="633" t="s">
        <v>161</v>
      </c>
      <c r="C12" s="634"/>
      <c r="D12" s="634"/>
      <c r="E12" s="634"/>
      <c r="F12" s="1580">
        <f>'2)TDC'!F12</f>
        <v>0</v>
      </c>
      <c r="G12" s="992"/>
      <c r="H12" s="1560"/>
      <c r="I12" s="1212"/>
      <c r="J12" s="1213"/>
      <c r="K12" s="1201"/>
      <c r="L12" s="1560"/>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row>
    <row r="13" spans="1:113" s="638" customFormat="1" ht="12.75">
      <c r="A13" s="632"/>
      <c r="B13" s="633" t="s">
        <v>57</v>
      </c>
      <c r="C13" s="634"/>
      <c r="D13" s="634"/>
      <c r="E13" s="634"/>
      <c r="F13" s="1580">
        <f>'2)TDC'!F13</f>
        <v>0</v>
      </c>
      <c r="G13" s="991"/>
      <c r="H13" s="1561"/>
      <c r="I13" s="1212"/>
      <c r="J13" s="1213"/>
      <c r="K13" s="1202"/>
      <c r="L13" s="1561"/>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row>
    <row r="14" spans="1:113" s="631" customFormat="1" ht="12.75">
      <c r="A14" s="116"/>
      <c r="B14" s="639" t="s">
        <v>198</v>
      </c>
      <c r="C14" s="640"/>
      <c r="D14" s="640"/>
      <c r="E14" s="639"/>
      <c r="F14" s="1579">
        <f>'2)TDC'!F14</f>
        <v>0</v>
      </c>
      <c r="G14" s="991"/>
      <c r="H14" s="1603"/>
      <c r="I14" s="1212"/>
      <c r="J14" s="1213">
        <f>H14-F14</f>
        <v>0</v>
      </c>
      <c r="K14" s="1203"/>
      <c r="L14" s="160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row>
    <row r="15" spans="1:113" s="631" customFormat="1" ht="12.75">
      <c r="A15" s="116"/>
      <c r="B15" s="639" t="s">
        <v>199</v>
      </c>
      <c r="C15" s="640"/>
      <c r="D15" s="640"/>
      <c r="E15" s="639"/>
      <c r="F15" s="1581">
        <f>'2)TDC'!F15</f>
        <v>0</v>
      </c>
      <c r="G15" s="991"/>
      <c r="H15" s="1604"/>
      <c r="I15" s="1212"/>
      <c r="J15" s="1213">
        <f>H15-F15</f>
        <v>0</v>
      </c>
      <c r="K15" s="1201"/>
      <c r="L15" s="1607"/>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c r="DI15" s="630"/>
    </row>
    <row r="16" spans="1:113" s="643" customFormat="1" ht="18.75" customHeight="1">
      <c r="A16" s="642"/>
      <c r="C16" s="2096" t="s">
        <v>624</v>
      </c>
      <c r="D16" s="2096"/>
      <c r="E16" s="2096"/>
      <c r="F16" s="1582">
        <f>'2)TDC'!F16</f>
        <v>0</v>
      </c>
      <c r="G16" s="1211"/>
      <c r="H16" s="1605"/>
      <c r="I16" s="1214"/>
      <c r="J16" s="1199">
        <f>H16-F16</f>
        <v>0</v>
      </c>
      <c r="K16" s="1181">
        <f>IFERROR(J16/F16,0)</f>
        <v>0</v>
      </c>
      <c r="L16" s="1608"/>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c r="CG16" s="642"/>
    </row>
    <row r="17" spans="1:185" s="627" customFormat="1" ht="17.25" customHeight="1">
      <c r="A17" s="620"/>
      <c r="B17" s="621" t="s">
        <v>294</v>
      </c>
      <c r="C17" s="622"/>
      <c r="D17" s="622"/>
      <c r="E17" s="623"/>
      <c r="F17" s="624"/>
      <c r="G17" s="1017"/>
      <c r="H17" s="1050"/>
      <c r="I17" s="1215"/>
      <c r="J17" s="1216"/>
      <c r="K17" s="1241"/>
      <c r="L17" s="105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row>
    <row r="18" spans="1:185" s="1" customFormat="1" ht="12.75">
      <c r="B18" s="645"/>
      <c r="C18" s="646" t="s">
        <v>200</v>
      </c>
      <c r="D18" s="646"/>
      <c r="E18" s="107"/>
      <c r="F18" s="243"/>
      <c r="G18" s="993"/>
      <c r="H18" s="1051"/>
      <c r="I18" s="1217"/>
      <c r="J18" s="1218"/>
      <c r="K18" s="1205"/>
      <c r="L18" s="1051"/>
    </row>
    <row r="19" spans="1:185" s="57" customFormat="1" ht="12.75">
      <c r="A19" s="1"/>
      <c r="B19" s="645"/>
      <c r="C19" s="95" t="s">
        <v>341</v>
      </c>
      <c r="D19" s="95"/>
      <c r="E19" s="107"/>
      <c r="F19" s="1195">
        <f>'2)TDC'!F19</f>
        <v>0</v>
      </c>
      <c r="G19" s="1009"/>
      <c r="H19" s="1219"/>
      <c r="I19" s="1217"/>
      <c r="J19" s="1199">
        <f t="shared" ref="J19:J81" si="0">H19-F19</f>
        <v>0</v>
      </c>
      <c r="K19" s="1181">
        <f t="shared" ref="K19:K28" si="1">IFERROR(J19/F19,0)</f>
        <v>0</v>
      </c>
      <c r="L19" s="1052"/>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185" s="57" customFormat="1" ht="12.75">
      <c r="A20" s="1"/>
      <c r="B20" s="645"/>
      <c r="C20" s="95" t="s">
        <v>201</v>
      </c>
      <c r="D20" s="95"/>
      <c r="E20" s="245"/>
      <c r="F20" s="1195">
        <f>'2)TDC'!F20</f>
        <v>0</v>
      </c>
      <c r="G20" s="1009"/>
      <c r="H20" s="1220"/>
      <c r="I20" s="1217"/>
      <c r="J20" s="1199">
        <f t="shared" si="0"/>
        <v>0</v>
      </c>
      <c r="K20" s="1181">
        <f t="shared" si="1"/>
        <v>0</v>
      </c>
      <c r="L20" s="105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185" s="57" customFormat="1" ht="12.75">
      <c r="A21" s="1"/>
      <c r="B21" s="645"/>
      <c r="C21" s="95" t="s">
        <v>202</v>
      </c>
      <c r="D21" s="95"/>
      <c r="E21" s="245"/>
      <c r="F21" s="1195">
        <f>'2)TDC'!F21</f>
        <v>0</v>
      </c>
      <c r="G21" s="1009"/>
      <c r="H21" s="1220"/>
      <c r="I21" s="1217"/>
      <c r="J21" s="1199">
        <f t="shared" si="0"/>
        <v>0</v>
      </c>
      <c r="K21" s="1181">
        <f t="shared" si="1"/>
        <v>0</v>
      </c>
      <c r="L21" s="105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185" s="57" customFormat="1" ht="12.75">
      <c r="A22" s="1"/>
      <c r="B22" s="645"/>
      <c r="C22" s="1345" t="str">
        <f>'2)TDC'!C22</f>
        <v>Other: specify</v>
      </c>
      <c r="D22" s="2404">
        <f>'2)TDC'!D22</f>
        <v>0</v>
      </c>
      <c r="E22" s="2404"/>
      <c r="F22" s="1195">
        <f>'2)TDC'!F22</f>
        <v>0</v>
      </c>
      <c r="G22" s="1009"/>
      <c r="H22" s="1220"/>
      <c r="I22" s="1217"/>
      <c r="J22" s="1199">
        <f t="shared" si="0"/>
        <v>0</v>
      </c>
      <c r="K22" s="1181">
        <f t="shared" si="1"/>
        <v>0</v>
      </c>
      <c r="L22" s="132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185" s="649" customFormat="1" ht="12.75">
      <c r="A23" s="648"/>
      <c r="C23" s="650"/>
      <c r="D23" s="650"/>
      <c r="E23" s="651" t="s">
        <v>203</v>
      </c>
      <c r="F23" s="1007">
        <f>SUM(F19:F22)</f>
        <v>0</v>
      </c>
      <c r="G23" s="1010"/>
      <c r="H23" s="1221">
        <f>SUM(H19:H22)</f>
        <v>0</v>
      </c>
      <c r="I23" s="1222"/>
      <c r="J23" s="1199">
        <f t="shared" si="0"/>
        <v>0</v>
      </c>
      <c r="K23" s="1181">
        <f t="shared" si="1"/>
        <v>0</v>
      </c>
      <c r="L23" s="1057"/>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row>
    <row r="24" spans="1:185" s="1" customFormat="1" ht="12.75">
      <c r="B24" s="645"/>
      <c r="C24" s="646" t="s">
        <v>204</v>
      </c>
      <c r="D24" s="646"/>
      <c r="E24" s="107"/>
      <c r="F24" s="1195"/>
      <c r="G24" s="1009"/>
      <c r="H24" s="1223"/>
      <c r="I24" s="1222"/>
      <c r="J24" s="1199"/>
      <c r="K24" s="1206"/>
      <c r="L24" s="1054"/>
    </row>
    <row r="25" spans="1:185" s="57" customFormat="1" ht="12.75">
      <c r="A25" s="1"/>
      <c r="B25" s="1"/>
      <c r="C25" s="95" t="s">
        <v>205</v>
      </c>
      <c r="D25" s="95"/>
      <c r="E25" s="107"/>
      <c r="F25" s="1195">
        <f>'2)TDC'!F25</f>
        <v>0</v>
      </c>
      <c r="G25" s="1009"/>
      <c r="H25" s="1219"/>
      <c r="I25" s="1217"/>
      <c r="J25" s="1199">
        <f t="shared" si="0"/>
        <v>0</v>
      </c>
      <c r="K25" s="1181">
        <f t="shared" si="1"/>
        <v>0</v>
      </c>
      <c r="L25" s="1052"/>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185" s="57" customFormat="1" ht="12.75">
      <c r="A26" s="1"/>
      <c r="B26" s="1"/>
      <c r="C26" s="653" t="s">
        <v>291</v>
      </c>
      <c r="D26" s="95"/>
      <c r="E26" s="107"/>
      <c r="F26" s="1195">
        <f>'2)TDC'!F26</f>
        <v>0</v>
      </c>
      <c r="G26" s="1009"/>
      <c r="H26" s="1219"/>
      <c r="I26" s="1217"/>
      <c r="J26" s="1199">
        <f t="shared" si="0"/>
        <v>0</v>
      </c>
      <c r="K26" s="1181">
        <f t="shared" si="1"/>
        <v>0</v>
      </c>
      <c r="L26" s="1052"/>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185" s="57" customFormat="1" ht="12.75">
      <c r="A27" s="1"/>
      <c r="B27" s="1"/>
      <c r="C27" s="1345" t="s">
        <v>481</v>
      </c>
      <c r="D27" s="2404">
        <f>'2)TDC'!D27</f>
        <v>0</v>
      </c>
      <c r="E27" s="2404"/>
      <c r="F27" s="1195">
        <f>'2)TDC'!F27</f>
        <v>0</v>
      </c>
      <c r="G27" s="1009"/>
      <c r="H27" s="1220"/>
      <c r="I27" s="1217"/>
      <c r="J27" s="1199">
        <f t="shared" si="0"/>
        <v>0</v>
      </c>
      <c r="K27" s="1181">
        <f t="shared" si="1"/>
        <v>0</v>
      </c>
      <c r="L27" s="1053"/>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185" s="649" customFormat="1" ht="12.75">
      <c r="A28" s="648"/>
      <c r="C28" s="650"/>
      <c r="D28" s="650"/>
      <c r="E28" s="651" t="s">
        <v>206</v>
      </c>
      <c r="F28" s="1007">
        <f>SUM(F25:F27)</f>
        <v>0</v>
      </c>
      <c r="G28" s="1010"/>
      <c r="H28" s="1221">
        <f>SUM(H25:H27)</f>
        <v>0</v>
      </c>
      <c r="I28" s="1222"/>
      <c r="J28" s="1199">
        <f t="shared" si="0"/>
        <v>0</v>
      </c>
      <c r="K28" s="1181">
        <f t="shared" si="1"/>
        <v>0</v>
      </c>
      <c r="L28" s="1057"/>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row>
    <row r="29" spans="1:185" s="56" customFormat="1" ht="12.75">
      <c r="A29" s="1"/>
      <c r="B29" s="645"/>
      <c r="C29" s="652" t="s">
        <v>292</v>
      </c>
      <c r="D29" s="652"/>
      <c r="E29" s="107"/>
      <c r="F29" s="1195"/>
      <c r="G29" s="1009"/>
      <c r="H29" s="1223"/>
      <c r="I29" s="1222"/>
      <c r="J29" s="1199"/>
      <c r="K29" s="1207"/>
      <c r="L29" s="1054"/>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row>
    <row r="30" spans="1:185" s="56" customFormat="1" ht="12.75">
      <c r="A30" s="1"/>
      <c r="B30" s="645"/>
      <c r="C30" s="653" t="s">
        <v>299</v>
      </c>
      <c r="D30" s="652"/>
      <c r="E30" s="107"/>
      <c r="F30" s="1195"/>
      <c r="G30" s="1009"/>
      <c r="H30" s="1224"/>
      <c r="I30" s="1222"/>
      <c r="J30" s="1199"/>
      <c r="K30" s="1204"/>
      <c r="L30" s="1054"/>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row>
    <row r="31" spans="1:185" s="1" customFormat="1" ht="12.75">
      <c r="B31" s="645"/>
      <c r="C31" s="2093" t="s">
        <v>295</v>
      </c>
      <c r="D31" s="2093"/>
      <c r="E31" s="2093"/>
      <c r="F31" s="1195">
        <f>'2)TDC'!F31</f>
        <v>0</v>
      </c>
      <c r="G31" s="1011"/>
      <c r="H31" s="1220"/>
      <c r="I31" s="1222"/>
      <c r="J31" s="1199">
        <f t="shared" si="0"/>
        <v>0</v>
      </c>
      <c r="K31" s="1181">
        <f t="shared" ref="K31:K43" si="2">IFERROR(J31/F31,0)</f>
        <v>0</v>
      </c>
      <c r="L31" s="1053"/>
    </row>
    <row r="32" spans="1:185" s="1" customFormat="1" ht="12.75">
      <c r="B32" s="645"/>
      <c r="C32" s="522" t="s">
        <v>296</v>
      </c>
      <c r="D32" s="522"/>
      <c r="E32" s="522"/>
      <c r="F32" s="1195">
        <f>'2)TDC'!F32</f>
        <v>0</v>
      </c>
      <c r="G32" s="1011"/>
      <c r="H32" s="1220"/>
      <c r="I32" s="1222"/>
      <c r="J32" s="1199">
        <f t="shared" si="0"/>
        <v>0</v>
      </c>
      <c r="K32" s="1181">
        <f t="shared" si="2"/>
        <v>0</v>
      </c>
      <c r="L32" s="1053"/>
    </row>
    <row r="33" spans="2:12" s="1" customFormat="1" ht="12.75">
      <c r="B33" s="645"/>
      <c r="C33" s="522" t="s">
        <v>339</v>
      </c>
      <c r="D33" s="522"/>
      <c r="E33" s="522"/>
      <c r="F33" s="1195">
        <f>'2)TDC'!F33</f>
        <v>0</v>
      </c>
      <c r="G33" s="1011"/>
      <c r="H33" s="1220"/>
      <c r="I33" s="1222"/>
      <c r="J33" s="1199">
        <f t="shared" si="0"/>
        <v>0</v>
      </c>
      <c r="K33" s="1181">
        <f t="shared" si="2"/>
        <v>0</v>
      </c>
      <c r="L33" s="1053"/>
    </row>
    <row r="34" spans="2:12" s="1" customFormat="1" ht="12.75">
      <c r="B34" s="645"/>
      <c r="C34" s="522" t="s">
        <v>297</v>
      </c>
      <c r="D34" s="522"/>
      <c r="E34" s="522"/>
      <c r="F34" s="1195">
        <f>'2)TDC'!F34</f>
        <v>0</v>
      </c>
      <c r="G34" s="1011"/>
      <c r="H34" s="1220"/>
      <c r="I34" s="1222"/>
      <c r="J34" s="1199">
        <f t="shared" si="0"/>
        <v>0</v>
      </c>
      <c r="K34" s="1181">
        <f t="shared" si="2"/>
        <v>0</v>
      </c>
      <c r="L34" s="1053"/>
    </row>
    <row r="35" spans="2:12" s="1" customFormat="1" ht="12.75">
      <c r="B35" s="645"/>
      <c r="C35" s="522" t="s">
        <v>340</v>
      </c>
      <c r="D35" s="522"/>
      <c r="E35" s="522"/>
      <c r="F35" s="1195">
        <f>'2)TDC'!F35</f>
        <v>0</v>
      </c>
      <c r="G35" s="1011"/>
      <c r="H35" s="1220"/>
      <c r="I35" s="1222"/>
      <c r="J35" s="1199">
        <f t="shared" si="0"/>
        <v>0</v>
      </c>
      <c r="K35" s="1181">
        <f t="shared" si="2"/>
        <v>0</v>
      </c>
      <c r="L35" s="1053"/>
    </row>
    <row r="36" spans="2:12" s="1" customFormat="1" ht="12.75">
      <c r="B36" s="645"/>
      <c r="C36" s="2093" t="s">
        <v>2</v>
      </c>
      <c r="D36" s="2093"/>
      <c r="E36" s="2093"/>
      <c r="F36" s="1195">
        <f>'2)TDC'!F36</f>
        <v>0</v>
      </c>
      <c r="G36" s="1011"/>
      <c r="H36" s="1220"/>
      <c r="I36" s="1222"/>
      <c r="J36" s="1199">
        <f t="shared" si="0"/>
        <v>0</v>
      </c>
      <c r="K36" s="1181">
        <f t="shared" si="2"/>
        <v>0</v>
      </c>
      <c r="L36" s="1053"/>
    </row>
    <row r="37" spans="2:12" s="1" customFormat="1" ht="12.75">
      <c r="B37" s="645"/>
      <c r="C37" s="2093" t="s">
        <v>338</v>
      </c>
      <c r="D37" s="2093"/>
      <c r="E37" s="2093"/>
      <c r="F37" s="1195">
        <f>'2)TDC'!F37</f>
        <v>0</v>
      </c>
      <c r="G37" s="1011"/>
      <c r="H37" s="1220"/>
      <c r="I37" s="1222"/>
      <c r="J37" s="1199">
        <f t="shared" si="0"/>
        <v>0</v>
      </c>
      <c r="K37" s="1181">
        <f t="shared" si="2"/>
        <v>0</v>
      </c>
      <c r="L37" s="1053"/>
    </row>
    <row r="38" spans="2:12" s="1" customFormat="1" ht="12.75">
      <c r="B38" s="645"/>
      <c r="C38" s="2089" t="s">
        <v>448</v>
      </c>
      <c r="D38" s="2089"/>
      <c r="E38" s="2089"/>
      <c r="F38" s="1195">
        <f>'2)TDC'!F38</f>
        <v>0</v>
      </c>
      <c r="G38" s="1011"/>
      <c r="H38" s="1220"/>
      <c r="I38" s="1222"/>
      <c r="J38" s="1199">
        <f t="shared" si="0"/>
        <v>0</v>
      </c>
      <c r="K38" s="1181">
        <f t="shared" si="2"/>
        <v>0</v>
      </c>
      <c r="L38" s="1053"/>
    </row>
    <row r="39" spans="2:12" s="1" customFormat="1" ht="12.75">
      <c r="B39" s="645"/>
      <c r="C39" s="525" t="s">
        <v>434</v>
      </c>
      <c r="D39" s="522"/>
      <c r="E39" s="522"/>
      <c r="F39" s="1195">
        <f>'2)TDC'!F39</f>
        <v>0</v>
      </c>
      <c r="G39" s="1011"/>
      <c r="H39" s="1225">
        <f>'PCR 1a)Rehab Scope'!H36</f>
        <v>0</v>
      </c>
      <c r="I39" s="1222"/>
      <c r="J39" s="1199">
        <f t="shared" si="0"/>
        <v>0</v>
      </c>
      <c r="K39" s="1181">
        <f t="shared" si="2"/>
        <v>0</v>
      </c>
      <c r="L39" s="1055"/>
    </row>
    <row r="40" spans="2:12" s="1" customFormat="1" ht="12.75">
      <c r="B40" s="645"/>
      <c r="C40" s="525" t="s">
        <v>300</v>
      </c>
      <c r="D40" s="525"/>
      <c r="E40" s="525"/>
      <c r="F40" s="1195">
        <f>'2)TDC'!F40</f>
        <v>0</v>
      </c>
      <c r="G40" s="1011"/>
      <c r="H40" s="1219"/>
      <c r="I40" s="1222"/>
      <c r="J40" s="1199">
        <f t="shared" si="0"/>
        <v>0</v>
      </c>
      <c r="K40" s="1181">
        <f t="shared" si="2"/>
        <v>0</v>
      </c>
      <c r="L40" s="1052"/>
    </row>
    <row r="41" spans="2:12" s="1" customFormat="1" ht="12.75">
      <c r="B41" s="645"/>
      <c r="C41" s="525" t="s">
        <v>303</v>
      </c>
      <c r="D41" s="525"/>
      <c r="E41" s="525"/>
      <c r="F41" s="1195">
        <f>'2)TDC'!F41</f>
        <v>0</v>
      </c>
      <c r="G41" s="1011"/>
      <c r="H41" s="1220"/>
      <c r="I41" s="1222"/>
      <c r="J41" s="1199">
        <f t="shared" si="0"/>
        <v>0</v>
      </c>
      <c r="K41" s="1181">
        <f t="shared" si="2"/>
        <v>0</v>
      </c>
      <c r="L41" s="1053"/>
    </row>
    <row r="42" spans="2:12" s="1" customFormat="1" ht="12.75">
      <c r="B42" s="645"/>
      <c r="C42" s="525" t="s">
        <v>301</v>
      </c>
      <c r="D42" s="525"/>
      <c r="E42" s="525"/>
      <c r="F42" s="1195">
        <f>'2)TDC'!F42</f>
        <v>0</v>
      </c>
      <c r="G42" s="1011"/>
      <c r="H42" s="1220"/>
      <c r="I42" s="1222"/>
      <c r="J42" s="1199">
        <f t="shared" si="0"/>
        <v>0</v>
      </c>
      <c r="K42" s="1181">
        <f t="shared" si="2"/>
        <v>0</v>
      </c>
      <c r="L42" s="1053"/>
    </row>
    <row r="43" spans="2:12" s="1" customFormat="1" ht="12.75">
      <c r="B43" s="645"/>
      <c r="C43" s="525" t="s">
        <v>302</v>
      </c>
      <c r="D43" s="525"/>
      <c r="E43" s="525"/>
      <c r="F43" s="1195">
        <f>'2)TDC'!F43</f>
        <v>0</v>
      </c>
      <c r="G43" s="1011"/>
      <c r="H43" s="1220"/>
      <c r="I43" s="1222"/>
      <c r="J43" s="1199">
        <f t="shared" si="0"/>
        <v>0</v>
      </c>
      <c r="K43" s="1181">
        <f t="shared" si="2"/>
        <v>0</v>
      </c>
      <c r="L43" s="1053"/>
    </row>
    <row r="44" spans="2:12" s="1" customFormat="1" ht="12.75">
      <c r="B44" s="645"/>
      <c r="C44" s="525" t="s">
        <v>304</v>
      </c>
      <c r="D44" s="525"/>
      <c r="E44" s="525"/>
      <c r="F44" s="1195"/>
      <c r="G44" s="1011"/>
      <c r="H44" s="1226"/>
      <c r="I44" s="1222"/>
      <c r="J44" s="1199"/>
      <c r="K44" s="1181"/>
      <c r="L44" s="1056"/>
    </row>
    <row r="45" spans="2:12" s="1" customFormat="1" ht="12.75">
      <c r="B45" s="645"/>
      <c r="C45" s="522" t="s">
        <v>305</v>
      </c>
      <c r="D45" s="525"/>
      <c r="E45" s="525"/>
      <c r="F45" s="1195">
        <f>'2)TDC'!F45</f>
        <v>0</v>
      </c>
      <c r="G45" s="1011"/>
      <c r="H45" s="1220"/>
      <c r="I45" s="1222"/>
      <c r="J45" s="1199">
        <f t="shared" si="0"/>
        <v>0</v>
      </c>
      <c r="K45" s="1181">
        <f>IFERROR(J45/F45,0)</f>
        <v>0</v>
      </c>
      <c r="L45" s="1053"/>
    </row>
    <row r="46" spans="2:12" s="1" customFormat="1" ht="12.75">
      <c r="B46" s="645"/>
      <c r="C46" s="522" t="s">
        <v>306</v>
      </c>
      <c r="D46" s="525"/>
      <c r="E46" s="525"/>
      <c r="F46" s="1195">
        <f>'2)TDC'!F46</f>
        <v>0</v>
      </c>
      <c r="G46" s="1011"/>
      <c r="H46" s="1220"/>
      <c r="I46" s="1222"/>
      <c r="J46" s="1199">
        <f t="shared" si="0"/>
        <v>0</v>
      </c>
      <c r="K46" s="1181">
        <f>IFERROR(J46/F46,0)</f>
        <v>0</v>
      </c>
      <c r="L46" s="1053"/>
    </row>
    <row r="47" spans="2:12" s="1" customFormat="1" ht="12.75">
      <c r="B47" s="645"/>
      <c r="C47" s="522" t="s">
        <v>307</v>
      </c>
      <c r="D47" s="525"/>
      <c r="E47" s="525"/>
      <c r="F47" s="1195">
        <f>'2)TDC'!F47</f>
        <v>0</v>
      </c>
      <c r="G47" s="1011"/>
      <c r="H47" s="1220"/>
      <c r="I47" s="1222"/>
      <c r="J47" s="1199">
        <f t="shared" si="0"/>
        <v>0</v>
      </c>
      <c r="K47" s="1181">
        <f>IFERROR(J47/F47,0)</f>
        <v>0</v>
      </c>
      <c r="L47" s="1053"/>
    </row>
    <row r="48" spans="2:12" s="1" customFormat="1" ht="12.75">
      <c r="B48" s="645"/>
      <c r="C48" s="522" t="s">
        <v>308</v>
      </c>
      <c r="D48" s="525"/>
      <c r="E48" s="525"/>
      <c r="F48" s="1195">
        <f>'2)TDC'!F48</f>
        <v>0</v>
      </c>
      <c r="G48" s="1011"/>
      <c r="H48" s="1220"/>
      <c r="I48" s="1222"/>
      <c r="J48" s="1199">
        <f t="shared" si="0"/>
        <v>0</v>
      </c>
      <c r="K48" s="1181">
        <f>IFERROR(J48/F48,0)</f>
        <v>0</v>
      </c>
      <c r="L48" s="1053"/>
    </row>
    <row r="49" spans="1:85" s="1" customFormat="1" ht="12.75">
      <c r="B49" s="645"/>
      <c r="C49" s="525" t="s">
        <v>309</v>
      </c>
      <c r="D49" s="525"/>
      <c r="E49" s="525"/>
      <c r="F49" s="1195">
        <f>'2)TDC'!F49</f>
        <v>0</v>
      </c>
      <c r="G49" s="1011"/>
      <c r="H49" s="1220"/>
      <c r="I49" s="1222"/>
      <c r="J49" s="1199">
        <f t="shared" si="0"/>
        <v>0</v>
      </c>
      <c r="K49" s="1181">
        <f>IFERROR(J49/F49,0)</f>
        <v>0</v>
      </c>
      <c r="L49" s="1053"/>
    </row>
    <row r="50" spans="1:85" s="1" customFormat="1" ht="12.75">
      <c r="B50" s="645"/>
      <c r="C50" s="525" t="s">
        <v>310</v>
      </c>
      <c r="D50" s="525"/>
      <c r="E50" s="525"/>
      <c r="F50" s="1195"/>
      <c r="G50" s="1011"/>
      <c r="H50" s="1227"/>
      <c r="I50" s="1222"/>
      <c r="J50" s="1199"/>
      <c r="K50" s="1181"/>
      <c r="L50" s="1056"/>
    </row>
    <row r="51" spans="1:85" s="1" customFormat="1" ht="12.75">
      <c r="B51" s="645"/>
      <c r="C51" s="522" t="s">
        <v>311</v>
      </c>
      <c r="D51" s="525"/>
      <c r="E51" s="525"/>
      <c r="F51" s="1195">
        <f>'2)TDC'!F51</f>
        <v>0</v>
      </c>
      <c r="G51" s="1011"/>
      <c r="H51" s="1219"/>
      <c r="I51" s="1222"/>
      <c r="J51" s="1199">
        <f t="shared" si="0"/>
        <v>0</v>
      </c>
      <c r="K51" s="1181">
        <f t="shared" ref="K51:K57" si="3">IFERROR(J51/F51,0)</f>
        <v>0</v>
      </c>
      <c r="L51" s="1053"/>
    </row>
    <row r="52" spans="1:85" s="1" customFormat="1" ht="12.75">
      <c r="B52" s="645"/>
      <c r="C52" s="522" t="s">
        <v>312</v>
      </c>
      <c r="D52" s="525"/>
      <c r="E52" s="525"/>
      <c r="F52" s="1195">
        <f>'2)TDC'!F52</f>
        <v>0</v>
      </c>
      <c r="G52" s="1011"/>
      <c r="H52" s="1220"/>
      <c r="I52" s="1222"/>
      <c r="J52" s="1199">
        <f t="shared" si="0"/>
        <v>0</v>
      </c>
      <c r="K52" s="1181">
        <f t="shared" si="3"/>
        <v>0</v>
      </c>
      <c r="L52" s="1053"/>
    </row>
    <row r="53" spans="1:85" s="1" customFormat="1" ht="12.75">
      <c r="B53" s="645"/>
      <c r="C53" s="522" t="s">
        <v>313</v>
      </c>
      <c r="D53" s="525"/>
      <c r="E53" s="525"/>
      <c r="F53" s="1195">
        <f>'2)TDC'!F53</f>
        <v>0</v>
      </c>
      <c r="G53" s="1011"/>
      <c r="H53" s="1220"/>
      <c r="I53" s="1222"/>
      <c r="J53" s="1199">
        <f t="shared" si="0"/>
        <v>0</v>
      </c>
      <c r="K53" s="1181">
        <f t="shared" si="3"/>
        <v>0</v>
      </c>
      <c r="L53" s="1053"/>
    </row>
    <row r="54" spans="1:85" s="1" customFormat="1" ht="12.75">
      <c r="B54" s="645"/>
      <c r="C54" s="522" t="s">
        <v>308</v>
      </c>
      <c r="D54" s="525"/>
      <c r="E54" s="525"/>
      <c r="F54" s="1195">
        <f>'2)TDC'!F54</f>
        <v>0</v>
      </c>
      <c r="G54" s="1011"/>
      <c r="H54" s="1220"/>
      <c r="I54" s="1222"/>
      <c r="J54" s="1199">
        <f t="shared" si="0"/>
        <v>0</v>
      </c>
      <c r="K54" s="1181">
        <f t="shared" si="3"/>
        <v>0</v>
      </c>
      <c r="L54" s="1053"/>
    </row>
    <row r="55" spans="1:85" s="1" customFormat="1" ht="12.75">
      <c r="B55" s="645"/>
      <c r="C55" s="525" t="s">
        <v>337</v>
      </c>
      <c r="D55" s="525"/>
      <c r="E55" s="525"/>
      <c r="F55" s="1195">
        <f>'2)TDC'!F55</f>
        <v>0</v>
      </c>
      <c r="G55" s="1011"/>
      <c r="H55" s="1220"/>
      <c r="I55" s="1222"/>
      <c r="J55" s="1199">
        <f t="shared" si="0"/>
        <v>0</v>
      </c>
      <c r="K55" s="1181">
        <f t="shared" si="3"/>
        <v>0</v>
      </c>
      <c r="L55" s="1053"/>
    </row>
    <row r="56" spans="1:85" s="1" customFormat="1" ht="12.75">
      <c r="B56" s="645"/>
      <c r="C56" s="525" t="s">
        <v>314</v>
      </c>
      <c r="D56" s="525"/>
      <c r="E56" s="525"/>
      <c r="F56" s="1195">
        <f>'2)TDC'!F56</f>
        <v>0</v>
      </c>
      <c r="G56" s="1011"/>
      <c r="H56" s="1220"/>
      <c r="I56" s="1222"/>
      <c r="J56" s="1199">
        <f t="shared" si="0"/>
        <v>0</v>
      </c>
      <c r="K56" s="1181">
        <f t="shared" si="3"/>
        <v>0</v>
      </c>
      <c r="L56" s="1053"/>
    </row>
    <row r="57" spans="1:85" s="1" customFormat="1" ht="12.75">
      <c r="B57" s="645"/>
      <c r="C57" s="522" t="s">
        <v>442</v>
      </c>
      <c r="D57" s="525"/>
      <c r="E57" s="525"/>
      <c r="F57" s="1195">
        <f>'2)TDC'!F57</f>
        <v>0</v>
      </c>
      <c r="G57" s="1011"/>
      <c r="H57" s="1220"/>
      <c r="I57" s="1222"/>
      <c r="J57" s="1199">
        <f t="shared" si="0"/>
        <v>0</v>
      </c>
      <c r="K57" s="1181">
        <f t="shared" si="3"/>
        <v>0</v>
      </c>
      <c r="L57" s="1053"/>
    </row>
    <row r="58" spans="1:85" s="1" customFormat="1" ht="12.75">
      <c r="B58" s="645"/>
      <c r="C58" s="525" t="s">
        <v>315</v>
      </c>
      <c r="D58" s="525"/>
      <c r="E58" s="525"/>
      <c r="F58" s="1195"/>
      <c r="G58" s="1011"/>
      <c r="H58" s="1227"/>
      <c r="I58" s="1222"/>
      <c r="J58" s="1199"/>
      <c r="K58" s="1228"/>
      <c r="L58" s="1056"/>
    </row>
    <row r="59" spans="1:85" s="1" customFormat="1" ht="12.75">
      <c r="B59" s="645"/>
      <c r="C59" s="522" t="s">
        <v>316</v>
      </c>
      <c r="D59" s="525"/>
      <c r="E59" s="525"/>
      <c r="F59" s="1195">
        <f>'2)TDC'!F59</f>
        <v>0</v>
      </c>
      <c r="G59" s="1011"/>
      <c r="H59" s="1219"/>
      <c r="I59" s="1222"/>
      <c r="J59" s="1199">
        <f t="shared" si="0"/>
        <v>0</v>
      </c>
      <c r="K59" s="1181">
        <f t="shared" ref="K59:K94" si="4">IFERROR(J59/F59,0)</f>
        <v>0</v>
      </c>
      <c r="L59" s="1053"/>
    </row>
    <row r="60" spans="1:85" s="1" customFormat="1" ht="12.75">
      <c r="B60" s="645"/>
      <c r="C60" s="522" t="s">
        <v>317</v>
      </c>
      <c r="D60" s="525"/>
      <c r="E60" s="525"/>
      <c r="F60" s="1195">
        <f>'2)TDC'!F60</f>
        <v>0</v>
      </c>
      <c r="G60" s="1011"/>
      <c r="H60" s="1220"/>
      <c r="I60" s="1222"/>
      <c r="J60" s="1199">
        <f t="shared" si="0"/>
        <v>0</v>
      </c>
      <c r="K60" s="1181">
        <f t="shared" si="4"/>
        <v>0</v>
      </c>
      <c r="L60" s="1053"/>
    </row>
    <row r="61" spans="1:85" s="1" customFormat="1" ht="12.75">
      <c r="B61" s="645"/>
      <c r="C61" s="522" t="s">
        <v>308</v>
      </c>
      <c r="D61" s="525"/>
      <c r="E61" s="525"/>
      <c r="F61" s="1195">
        <f>'2)TDC'!F61</f>
        <v>0</v>
      </c>
      <c r="G61" s="1011"/>
      <c r="H61" s="1220"/>
      <c r="I61" s="1222"/>
      <c r="J61" s="1199">
        <f t="shared" si="0"/>
        <v>0</v>
      </c>
      <c r="K61" s="1181">
        <f t="shared" si="4"/>
        <v>0</v>
      </c>
      <c r="L61" s="1053"/>
    </row>
    <row r="62" spans="1:85" s="1" customFormat="1" ht="12.75">
      <c r="B62" s="645"/>
      <c r="C62" s="525" t="s">
        <v>318</v>
      </c>
      <c r="D62" s="525"/>
      <c r="E62" s="525"/>
      <c r="F62" s="1195">
        <f>'2)TDC'!F62</f>
        <v>0</v>
      </c>
      <c r="G62" s="1011"/>
      <c r="H62" s="1220"/>
      <c r="I62" s="1222"/>
      <c r="J62" s="1199">
        <f t="shared" si="0"/>
        <v>0</v>
      </c>
      <c r="K62" s="1181">
        <f t="shared" si="4"/>
        <v>0</v>
      </c>
      <c r="L62" s="1053"/>
    </row>
    <row r="63" spans="1:85" s="1" customFormat="1" ht="12.75">
      <c r="B63" s="645"/>
      <c r="C63" s="525" t="s">
        <v>319</v>
      </c>
      <c r="D63" s="525"/>
      <c r="E63" s="525"/>
      <c r="F63" s="1195">
        <f>'2)TDC'!F63</f>
        <v>0</v>
      </c>
      <c r="G63" s="1011"/>
      <c r="H63" s="1220"/>
      <c r="I63" s="1222"/>
      <c r="J63" s="1199">
        <f t="shared" si="0"/>
        <v>0</v>
      </c>
      <c r="K63" s="1181">
        <f t="shared" si="4"/>
        <v>0</v>
      </c>
      <c r="L63" s="1053"/>
    </row>
    <row r="64" spans="1:85" s="57" customFormat="1" ht="12" customHeight="1">
      <c r="A64" s="1"/>
      <c r="B64" s="1"/>
      <c r="C64" s="2099" t="s">
        <v>459</v>
      </c>
      <c r="D64" s="2099"/>
      <c r="E64" s="1197"/>
      <c r="F64" s="1195">
        <f>'2)TDC'!F64</f>
        <v>0</v>
      </c>
      <c r="G64" s="1011"/>
      <c r="H64" s="1220"/>
      <c r="I64" s="1217"/>
      <c r="J64" s="1199">
        <f t="shared" si="0"/>
        <v>0</v>
      </c>
      <c r="K64" s="1181">
        <f t="shared" si="4"/>
        <v>0</v>
      </c>
      <c r="L64" s="105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row>
    <row r="65" spans="1:185" s="1" customFormat="1" ht="12.75">
      <c r="B65" s="645"/>
      <c r="C65" s="524" t="s">
        <v>207</v>
      </c>
      <c r="D65" s="1196"/>
      <c r="E65" s="1198"/>
      <c r="F65" s="1195">
        <f>'2)TDC'!F65</f>
        <v>0</v>
      </c>
      <c r="G65" s="1011"/>
      <c r="H65" s="1220"/>
      <c r="I65" s="1222"/>
      <c r="J65" s="1199">
        <f t="shared" si="0"/>
        <v>0</v>
      </c>
      <c r="K65" s="1181">
        <f t="shared" si="4"/>
        <v>0</v>
      </c>
      <c r="L65" s="1053"/>
    </row>
    <row r="66" spans="1:185" s="57" customFormat="1" ht="12.75">
      <c r="A66" s="1"/>
      <c r="B66" s="1"/>
      <c r="C66" s="1345" t="str">
        <f>'2)TDC'!C66</f>
        <v>Other: specify</v>
      </c>
      <c r="D66" s="2404">
        <f>'2)TDC'!D66</f>
        <v>0</v>
      </c>
      <c r="E66" s="2404"/>
      <c r="F66" s="1195">
        <f>'2)TDC'!F66</f>
        <v>0</v>
      </c>
      <c r="G66" s="1011"/>
      <c r="H66" s="1220"/>
      <c r="I66" s="1217"/>
      <c r="J66" s="1199">
        <f t="shared" si="0"/>
        <v>0</v>
      </c>
      <c r="K66" s="1181">
        <f t="shared" si="4"/>
        <v>0</v>
      </c>
      <c r="L66" s="1053"/>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row>
    <row r="67" spans="1:185" s="57" customFormat="1" ht="12.75">
      <c r="A67" s="1"/>
      <c r="B67" s="1"/>
      <c r="C67" s="1345" t="str">
        <f>'2)TDC'!C67</f>
        <v>Other: specify</v>
      </c>
      <c r="D67" s="2404">
        <f>'2)TDC'!D6</f>
        <v>0</v>
      </c>
      <c r="E67" s="2404"/>
      <c r="F67" s="1195">
        <f>'2)TDC'!F67</f>
        <v>0</v>
      </c>
      <c r="G67" s="1011"/>
      <c r="H67" s="1220"/>
      <c r="I67" s="1217"/>
      <c r="J67" s="1199">
        <f t="shared" si="0"/>
        <v>0</v>
      </c>
      <c r="K67" s="1181">
        <f t="shared" si="4"/>
        <v>0</v>
      </c>
      <c r="L67" s="1053"/>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row>
    <row r="68" spans="1:185" s="649" customFormat="1" ht="12.75">
      <c r="A68" s="648"/>
      <c r="C68" s="256"/>
      <c r="D68" s="256"/>
      <c r="E68" s="651" t="s">
        <v>208</v>
      </c>
      <c r="F68" s="1007">
        <f>SUM(F30:F67)</f>
        <v>0</v>
      </c>
      <c r="G68" s="1010"/>
      <c r="H68" s="1221">
        <f>SUM(H30:H67)</f>
        <v>0</v>
      </c>
      <c r="I68" s="1222"/>
      <c r="J68" s="1199">
        <f t="shared" si="0"/>
        <v>0</v>
      </c>
      <c r="K68" s="1181">
        <f t="shared" si="4"/>
        <v>0</v>
      </c>
      <c r="L68" s="1057"/>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c r="CG68" s="648"/>
    </row>
    <row r="69" spans="1:185" s="1578" customFormat="1" ht="12.75">
      <c r="A69" s="1575"/>
      <c r="B69" s="1575"/>
      <c r="C69" s="646" t="s">
        <v>714</v>
      </c>
      <c r="D69" s="646"/>
      <c r="E69" s="1576"/>
      <c r="F69" s="1583">
        <f>'2)TDC'!F69</f>
        <v>0</v>
      </c>
      <c r="G69" s="1577"/>
      <c r="H69" s="2408" t="s">
        <v>710</v>
      </c>
      <c r="I69" s="2408"/>
      <c r="J69" s="2408"/>
      <c r="K69" s="2408"/>
      <c r="L69" s="2408"/>
      <c r="M69" s="1575"/>
      <c r="N69" s="1575"/>
      <c r="O69" s="1575"/>
      <c r="P69" s="1575"/>
      <c r="Q69" s="1575"/>
      <c r="R69" s="1575"/>
      <c r="S69" s="1575"/>
      <c r="T69" s="1575"/>
      <c r="U69" s="1575"/>
      <c r="V69" s="1575"/>
      <c r="W69" s="1575"/>
      <c r="X69" s="1575"/>
      <c r="Y69" s="1575"/>
      <c r="Z69" s="1575"/>
      <c r="AA69" s="1575"/>
      <c r="AB69" s="1575"/>
      <c r="AC69" s="1575"/>
      <c r="AD69" s="1575"/>
      <c r="AE69" s="1575"/>
      <c r="AF69" s="1575"/>
      <c r="AG69" s="1575"/>
      <c r="AH69" s="1575"/>
      <c r="AI69" s="1575"/>
      <c r="AJ69" s="1575"/>
      <c r="AK69" s="1575"/>
      <c r="AL69" s="1575"/>
      <c r="AM69" s="1575"/>
      <c r="AN69" s="1575"/>
      <c r="AO69" s="1575"/>
      <c r="AP69" s="1575"/>
      <c r="AQ69" s="1575"/>
      <c r="AR69" s="1575"/>
      <c r="AS69" s="1575"/>
      <c r="AT69" s="1575"/>
      <c r="AU69" s="1575"/>
      <c r="AV69" s="1575"/>
      <c r="AW69" s="1575"/>
      <c r="AX69" s="1575"/>
      <c r="AY69" s="1575"/>
      <c r="AZ69" s="1575"/>
      <c r="BA69" s="1575"/>
      <c r="BB69" s="1575"/>
      <c r="BC69" s="1575"/>
      <c r="BD69" s="1575"/>
      <c r="BE69" s="1575"/>
      <c r="BF69" s="1575"/>
      <c r="BG69" s="1575"/>
      <c r="BH69" s="1575"/>
      <c r="BI69" s="1575"/>
      <c r="BJ69" s="1575"/>
      <c r="BK69" s="1575"/>
      <c r="BL69" s="1575"/>
      <c r="BM69" s="1575"/>
      <c r="BN69" s="1575"/>
      <c r="BO69" s="1575"/>
      <c r="BP69" s="1575"/>
      <c r="BQ69" s="1575"/>
      <c r="BR69" s="1575"/>
      <c r="BS69" s="1575"/>
      <c r="BT69" s="1575"/>
      <c r="BU69" s="1575"/>
      <c r="BV69" s="1575"/>
      <c r="BW69" s="1575"/>
      <c r="BX69" s="1575"/>
      <c r="BY69" s="1575"/>
      <c r="BZ69" s="1575"/>
      <c r="CA69" s="1575"/>
      <c r="CB69" s="1575"/>
      <c r="CC69" s="1575"/>
      <c r="CD69" s="1575"/>
      <c r="CE69" s="1575"/>
      <c r="CF69" s="1575"/>
      <c r="CG69" s="1575"/>
    </row>
    <row r="70" spans="1:185" s="1" customFormat="1" ht="12.75">
      <c r="B70" s="645"/>
      <c r="C70" s="646" t="s">
        <v>209</v>
      </c>
      <c r="D70" s="646"/>
      <c r="E70" s="107"/>
      <c r="F70" s="1195"/>
      <c r="G70" s="1009"/>
      <c r="H70" s="1223"/>
      <c r="I70" s="1222"/>
      <c r="J70" s="1199"/>
      <c r="K70" s="1190"/>
      <c r="L70" s="1054"/>
    </row>
    <row r="71" spans="1:185" s="57" customFormat="1" ht="12.75">
      <c r="A71" s="1"/>
      <c r="B71" s="1"/>
      <c r="C71" s="95" t="s">
        <v>210</v>
      </c>
      <c r="D71" s="95"/>
      <c r="E71" s="107"/>
      <c r="F71" s="1195">
        <f>'2)TDC'!F72</f>
        <v>0</v>
      </c>
      <c r="G71" s="1009"/>
      <c r="H71" s="1219"/>
      <c r="I71" s="1217"/>
      <c r="J71" s="1199">
        <f t="shared" si="0"/>
        <v>0</v>
      </c>
      <c r="K71" s="1181">
        <f t="shared" si="4"/>
        <v>0</v>
      </c>
      <c r="L71" s="1052"/>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row>
    <row r="72" spans="1:185" s="57" customFormat="1" ht="12.75">
      <c r="A72" s="1"/>
      <c r="B72" s="1"/>
      <c r="C72" s="95" t="s">
        <v>211</v>
      </c>
      <c r="D72" s="95"/>
      <c r="E72" s="107"/>
      <c r="F72" s="1195">
        <f>'2)TDC'!F73</f>
        <v>0</v>
      </c>
      <c r="G72" s="1009"/>
      <c r="H72" s="1220"/>
      <c r="I72" s="1217"/>
      <c r="J72" s="1199">
        <f t="shared" si="0"/>
        <v>0</v>
      </c>
      <c r="K72" s="1181">
        <f t="shared" si="4"/>
        <v>0</v>
      </c>
      <c r="L72" s="1053"/>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row>
    <row r="73" spans="1:185" s="57" customFormat="1" ht="12.75">
      <c r="A73" s="1"/>
      <c r="B73" s="1"/>
      <c r="C73" s="1345" t="s">
        <v>481</v>
      </c>
      <c r="D73" s="2404">
        <f>'2)TDC'!D74</f>
        <v>0</v>
      </c>
      <c r="E73" s="2404"/>
      <c r="F73" s="1195">
        <f>'2)TDC'!F74</f>
        <v>0</v>
      </c>
      <c r="G73" s="1009"/>
      <c r="H73" s="1220"/>
      <c r="I73" s="1217"/>
      <c r="J73" s="1199">
        <f t="shared" si="0"/>
        <v>0</v>
      </c>
      <c r="K73" s="1181">
        <f t="shared" si="4"/>
        <v>0</v>
      </c>
      <c r="L73" s="1053"/>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1:185" s="649" customFormat="1" ht="12.75">
      <c r="A74" s="648"/>
      <c r="C74" s="256"/>
      <c r="D74" s="256"/>
      <c r="E74" s="651" t="s">
        <v>212</v>
      </c>
      <c r="F74" s="1007">
        <f>SUM(F71:F73)</f>
        <v>0</v>
      </c>
      <c r="G74" s="1010"/>
      <c r="H74" s="1221">
        <f>SUM(H71:H73)</f>
        <v>0</v>
      </c>
      <c r="I74" s="1222"/>
      <c r="J74" s="1199">
        <f t="shared" si="0"/>
        <v>0</v>
      </c>
      <c r="K74" s="1181">
        <f t="shared" si="4"/>
        <v>0</v>
      </c>
      <c r="L74" s="1057"/>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c r="CB74" s="648"/>
      <c r="CC74" s="648"/>
      <c r="CD74" s="648"/>
      <c r="CE74" s="648"/>
      <c r="CF74" s="648"/>
      <c r="CG74" s="648"/>
    </row>
    <row r="75" spans="1:185" s="56" customFormat="1" ht="12.75">
      <c r="A75" s="1"/>
      <c r="B75" s="645"/>
      <c r="C75" s="652" t="s">
        <v>213</v>
      </c>
      <c r="D75" s="652"/>
      <c r="E75" s="107"/>
      <c r="F75" s="1195"/>
      <c r="G75" s="1009"/>
      <c r="H75" s="1223"/>
      <c r="I75" s="1222"/>
      <c r="J75" s="1199"/>
      <c r="K75" s="1190"/>
      <c r="L75" s="1054"/>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row>
    <row r="76" spans="1:185" s="57" customFormat="1" ht="12.75">
      <c r="A76" s="1"/>
      <c r="B76" s="1"/>
      <c r="C76" s="95" t="s">
        <v>214</v>
      </c>
      <c r="D76" s="95"/>
      <c r="E76" s="107"/>
      <c r="F76" s="1195">
        <f>'2)TDC'!F81</f>
        <v>0</v>
      </c>
      <c r="G76" s="1009"/>
      <c r="H76" s="1219"/>
      <c r="I76" s="1217"/>
      <c r="J76" s="1199">
        <f t="shared" si="0"/>
        <v>0</v>
      </c>
      <c r="K76" s="1181">
        <f t="shared" si="4"/>
        <v>0</v>
      </c>
      <c r="L76" s="1052"/>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row>
    <row r="77" spans="1:185" s="57" customFormat="1" ht="12.75">
      <c r="A77" s="1"/>
      <c r="B77" s="1"/>
      <c r="C77" s="95" t="s">
        <v>449</v>
      </c>
      <c r="D77" s="95"/>
      <c r="E77" s="107"/>
      <c r="F77" s="1195">
        <f>'2)TDC'!F82</f>
        <v>0</v>
      </c>
      <c r="G77" s="1009"/>
      <c r="H77" s="1220"/>
      <c r="I77" s="1229"/>
      <c r="J77" s="1199">
        <f t="shared" si="0"/>
        <v>0</v>
      </c>
      <c r="K77" s="1181">
        <f t="shared" si="4"/>
        <v>0</v>
      </c>
      <c r="L77" s="1053"/>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row>
    <row r="78" spans="1:185" s="57" customFormat="1" ht="12.75">
      <c r="A78" s="1"/>
      <c r="B78" s="1"/>
      <c r="C78" s="653" t="s">
        <v>215</v>
      </c>
      <c r="D78" s="653"/>
      <c r="E78" s="107"/>
      <c r="F78" s="1195">
        <f>'2)TDC'!F83</f>
        <v>0</v>
      </c>
      <c r="G78" s="1009"/>
      <c r="H78" s="1219"/>
      <c r="I78" s="1217"/>
      <c r="J78" s="1199">
        <f t="shared" si="0"/>
        <v>0</v>
      </c>
      <c r="K78" s="1181">
        <f t="shared" si="4"/>
        <v>0</v>
      </c>
      <c r="L78" s="1052"/>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row>
    <row r="79" spans="1:185" s="57" customFormat="1" ht="12.75">
      <c r="A79" s="1"/>
      <c r="B79" s="1"/>
      <c r="C79" s="95" t="s">
        <v>216</v>
      </c>
      <c r="D79" s="606"/>
      <c r="E79" s="107"/>
      <c r="F79" s="1195">
        <f>'2)TDC'!F84</f>
        <v>0</v>
      </c>
      <c r="G79" s="1009"/>
      <c r="H79" s="1220"/>
      <c r="I79" s="1217"/>
      <c r="J79" s="1199">
        <f t="shared" si="0"/>
        <v>0</v>
      </c>
      <c r="K79" s="1181">
        <f t="shared" si="4"/>
        <v>0</v>
      </c>
      <c r="L79" s="1053"/>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row>
    <row r="80" spans="1:185" s="57" customFormat="1" ht="12.75">
      <c r="A80" s="1"/>
      <c r="B80" s="1"/>
      <c r="C80" s="1345" t="s">
        <v>481</v>
      </c>
      <c r="D80" s="2405">
        <f>'2)TDC'!D85</f>
        <v>0</v>
      </c>
      <c r="E80" s="2405"/>
      <c r="F80" s="1195">
        <f>'2)TDC'!F85</f>
        <v>0</v>
      </c>
      <c r="G80" s="1009"/>
      <c r="H80" s="1220"/>
      <c r="I80" s="1217"/>
      <c r="J80" s="1199">
        <f t="shared" si="0"/>
        <v>0</v>
      </c>
      <c r="K80" s="1181">
        <f t="shared" si="4"/>
        <v>0</v>
      </c>
      <c r="L80" s="1053"/>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row>
    <row r="81" spans="1:185" s="649" customFormat="1" ht="12.75">
      <c r="A81" s="648"/>
      <c r="C81" s="650"/>
      <c r="D81" s="650"/>
      <c r="E81" s="651" t="s">
        <v>217</v>
      </c>
      <c r="F81" s="1007">
        <f>SUM(F76:F80)</f>
        <v>0</v>
      </c>
      <c r="G81" s="1010"/>
      <c r="H81" s="1221">
        <f>SUM(H76:H80)</f>
        <v>0</v>
      </c>
      <c r="I81" s="1222"/>
      <c r="J81" s="1199">
        <f t="shared" si="0"/>
        <v>0</v>
      </c>
      <c r="K81" s="1181">
        <f t="shared" si="4"/>
        <v>0</v>
      </c>
      <c r="L81" s="1057"/>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c r="CF81" s="648"/>
      <c r="CG81" s="648"/>
    </row>
    <row r="82" spans="1:185" s="56" customFormat="1" ht="12.75">
      <c r="A82" s="1"/>
      <c r="B82" s="645"/>
      <c r="C82" s="652" t="s">
        <v>218</v>
      </c>
      <c r="D82" s="652"/>
      <c r="E82" s="107"/>
      <c r="F82" s="1195"/>
      <c r="G82" s="1009"/>
      <c r="H82" s="1223"/>
      <c r="I82" s="1222"/>
      <c r="J82" s="1199"/>
      <c r="K82" s="1190"/>
      <c r="L82" s="1054"/>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row>
    <row r="83" spans="1:185" s="57" customFormat="1" ht="12.75">
      <c r="A83" s="1"/>
      <c r="B83" s="1"/>
      <c r="C83" s="95" t="s">
        <v>219</v>
      </c>
      <c r="D83" s="95"/>
      <c r="E83" s="107"/>
      <c r="F83" s="1195">
        <f>'2)TDC'!F88</f>
        <v>0</v>
      </c>
      <c r="G83" s="1009"/>
      <c r="H83" s="1219"/>
      <c r="I83" s="1217"/>
      <c r="J83" s="1199">
        <f t="shared" ref="J83:J93" si="5">H83-F83</f>
        <v>0</v>
      </c>
      <c r="K83" s="1181">
        <f t="shared" si="4"/>
        <v>0</v>
      </c>
      <c r="L83" s="1052"/>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row>
    <row r="84" spans="1:185" s="57" customFormat="1" ht="12.75">
      <c r="A84" s="1"/>
      <c r="B84" s="1"/>
      <c r="C84" s="95" t="s">
        <v>298</v>
      </c>
      <c r="D84" s="95"/>
      <c r="E84" s="107"/>
      <c r="F84" s="1195">
        <f>'2)TDC'!F89</f>
        <v>0</v>
      </c>
      <c r="G84" s="1009"/>
      <c r="H84" s="1219"/>
      <c r="I84" s="1217"/>
      <c r="J84" s="1199">
        <f t="shared" si="5"/>
        <v>0</v>
      </c>
      <c r="K84" s="1181">
        <f t="shared" si="4"/>
        <v>0</v>
      </c>
      <c r="L84" s="1053"/>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row>
    <row r="85" spans="1:185" s="57" customFormat="1" ht="12.75">
      <c r="A85" s="1"/>
      <c r="B85" s="1"/>
      <c r="C85" s="95" t="s">
        <v>257</v>
      </c>
      <c r="D85" s="95"/>
      <c r="E85" s="107"/>
      <c r="F85" s="1195">
        <f>'2)TDC'!F90</f>
        <v>0</v>
      </c>
      <c r="G85" s="1009"/>
      <c r="H85" s="1219"/>
      <c r="I85" s="1217"/>
      <c r="J85" s="1199">
        <f t="shared" si="5"/>
        <v>0</v>
      </c>
      <c r="K85" s="1181">
        <f t="shared" si="4"/>
        <v>0</v>
      </c>
      <c r="L85" s="1053"/>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row>
    <row r="86" spans="1:185" s="57" customFormat="1" ht="12.75">
      <c r="A86" s="1"/>
      <c r="B86" s="1"/>
      <c r="C86" s="95" t="s">
        <v>220</v>
      </c>
      <c r="D86" s="95"/>
      <c r="E86" s="107"/>
      <c r="F86" s="1195">
        <f>'2)TDC'!F91</f>
        <v>0</v>
      </c>
      <c r="G86" s="1009"/>
      <c r="H86" s="1219"/>
      <c r="I86" s="1217"/>
      <c r="J86" s="1199">
        <f t="shared" si="5"/>
        <v>0</v>
      </c>
      <c r="K86" s="1181">
        <f t="shared" si="4"/>
        <v>0</v>
      </c>
      <c r="L86" s="105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row>
    <row r="87" spans="1:185" s="57" customFormat="1" ht="12.75">
      <c r="A87" s="1"/>
      <c r="B87" s="1"/>
      <c r="C87" s="1345" t="s">
        <v>481</v>
      </c>
      <c r="D87" s="2404">
        <f>'2)TDC'!D92</f>
        <v>0</v>
      </c>
      <c r="E87" s="2404"/>
      <c r="F87" s="1195">
        <f>'2)TDC'!F92</f>
        <v>0</v>
      </c>
      <c r="G87" s="1009"/>
      <c r="H87" s="1219"/>
      <c r="I87" s="1217"/>
      <c r="J87" s="1199">
        <f t="shared" si="5"/>
        <v>0</v>
      </c>
      <c r="K87" s="1181">
        <f t="shared" si="4"/>
        <v>0</v>
      </c>
      <c r="L87" s="105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row>
    <row r="88" spans="1:185" s="649" customFormat="1" ht="12.75">
      <c r="A88" s="648"/>
      <c r="C88" s="650"/>
      <c r="D88" s="650"/>
      <c r="E88" s="651" t="s">
        <v>221</v>
      </c>
      <c r="F88" s="1007">
        <f>SUM(F83:F87)</f>
        <v>0</v>
      </c>
      <c r="G88" s="1010"/>
      <c r="H88" s="1221">
        <f>SUM(H83:H87)</f>
        <v>0</v>
      </c>
      <c r="I88" s="1222"/>
      <c r="J88" s="1199">
        <f t="shared" si="5"/>
        <v>0</v>
      </c>
      <c r="K88" s="1181">
        <f t="shared" si="4"/>
        <v>0</v>
      </c>
      <c r="L88" s="1057"/>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c r="CB88" s="648"/>
      <c r="CC88" s="648"/>
      <c r="CD88" s="648"/>
      <c r="CE88" s="648"/>
      <c r="CF88" s="648"/>
      <c r="CG88" s="648"/>
    </row>
    <row r="89" spans="1:185" s="648" customFormat="1" ht="6" customHeight="1">
      <c r="E89" s="658"/>
      <c r="F89" s="1195"/>
      <c r="G89" s="1010"/>
      <c r="H89" s="1221"/>
      <c r="I89" s="1222"/>
      <c r="J89" s="1199"/>
      <c r="K89" s="1190"/>
      <c r="L89" s="1057"/>
    </row>
    <row r="90" spans="1:185" s="663" customFormat="1" ht="15.75" customHeight="1">
      <c r="A90" s="659"/>
      <c r="B90" s="660"/>
      <c r="C90" s="661" t="s">
        <v>293</v>
      </c>
      <c r="D90" s="662"/>
      <c r="E90" s="871"/>
      <c r="F90" s="1195">
        <f>'2)TDC'!F95</f>
        <v>0</v>
      </c>
      <c r="G90" s="1010"/>
      <c r="H90" s="1219"/>
      <c r="I90" s="1230"/>
      <c r="J90" s="1199">
        <f t="shared" si="5"/>
        <v>0</v>
      </c>
      <c r="K90" s="1181">
        <f t="shared" si="4"/>
        <v>0</v>
      </c>
      <c r="L90" s="1052"/>
      <c r="M90" s="1564" t="str">
        <f>IF(H90&gt;'a)Compliance &amp; Underwriting'!C24,"OVER MAX LIMIT!","")</f>
        <v/>
      </c>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659"/>
      <c r="BW90" s="659"/>
      <c r="BX90" s="659"/>
      <c r="BY90" s="659"/>
      <c r="BZ90" s="659"/>
      <c r="CA90" s="659"/>
      <c r="CB90" s="659"/>
      <c r="CC90" s="659"/>
      <c r="CD90" s="659"/>
      <c r="CE90" s="659"/>
      <c r="CF90" s="659"/>
      <c r="CG90" s="659"/>
    </row>
    <row r="91" spans="1:185" s="665" customFormat="1" ht="9" customHeight="1">
      <c r="A91" s="664"/>
      <c r="C91" s="666"/>
      <c r="D91" s="666"/>
      <c r="E91" s="667"/>
      <c r="F91" s="1195"/>
      <c r="G91" s="1012"/>
      <c r="H91" s="1231"/>
      <c r="I91" s="1208"/>
      <c r="J91" s="1199"/>
      <c r="K91" s="1190"/>
      <c r="L91" s="1231"/>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664"/>
      <c r="BW91" s="664"/>
      <c r="BX91" s="664"/>
      <c r="BY91" s="664"/>
      <c r="BZ91" s="664"/>
      <c r="CA91" s="664"/>
      <c r="CB91" s="664"/>
      <c r="CC91" s="664"/>
      <c r="CD91" s="664"/>
      <c r="CE91" s="664"/>
      <c r="CF91" s="664"/>
      <c r="CG91" s="664"/>
    </row>
    <row r="92" spans="1:185" s="997" customFormat="1" ht="24" customHeight="1">
      <c r="A92" s="994"/>
      <c r="B92" s="995" t="s">
        <v>321</v>
      </c>
      <c r="C92" s="996"/>
      <c r="D92" s="996"/>
      <c r="E92" s="995"/>
      <c r="F92" s="1014">
        <f>'2)TDC'!F97</f>
        <v>0</v>
      </c>
      <c r="G92" s="1013"/>
      <c r="H92" s="1232">
        <f>(H23+H28+H68+H74+H81+H88+H90)</f>
        <v>0</v>
      </c>
      <c r="I92" s="1233"/>
      <c r="J92" s="1232">
        <f t="shared" si="5"/>
        <v>0</v>
      </c>
      <c r="K92" s="1210">
        <f t="shared" si="4"/>
        <v>0</v>
      </c>
      <c r="L92" s="1232"/>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c r="BW92" s="994"/>
      <c r="BX92" s="994"/>
      <c r="BY92" s="994"/>
      <c r="BZ92" s="994"/>
      <c r="CA92" s="994"/>
      <c r="CB92" s="994"/>
      <c r="CC92" s="994"/>
      <c r="CD92" s="994"/>
      <c r="CE92" s="994"/>
      <c r="CF92" s="994"/>
      <c r="CG92" s="994"/>
    </row>
    <row r="93" spans="1:185" s="675" customFormat="1" ht="19.350000000000001" customHeight="1">
      <c r="A93" s="670"/>
      <c r="B93" s="671" t="s">
        <v>222</v>
      </c>
      <c r="C93" s="671"/>
      <c r="D93" s="671"/>
      <c r="E93" s="672"/>
      <c r="F93" s="1008">
        <f>'2)TDC'!F98</f>
        <v>0</v>
      </c>
      <c r="G93" s="1010"/>
      <c r="H93" s="1234">
        <f>H16</f>
        <v>0</v>
      </c>
      <c r="I93" s="1212"/>
      <c r="J93" s="1199">
        <f t="shared" si="5"/>
        <v>0</v>
      </c>
      <c r="K93" s="1181">
        <f>IFERROR(J93/F93,0)</f>
        <v>0</v>
      </c>
      <c r="L93" s="1234"/>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row>
    <row r="94" spans="1:185" s="997" customFormat="1" ht="24" customHeight="1">
      <c r="A94" s="994"/>
      <c r="B94" s="995" t="s">
        <v>223</v>
      </c>
      <c r="C94" s="996"/>
      <c r="D94" s="996"/>
      <c r="E94" s="995"/>
      <c r="F94" s="1014">
        <f>'2)TDC'!F99</f>
        <v>0</v>
      </c>
      <c r="G94" s="1013"/>
      <c r="H94" s="1232">
        <f>H93-H92</f>
        <v>0</v>
      </c>
      <c r="I94" s="1233"/>
      <c r="J94" s="1232">
        <f>H94-F94</f>
        <v>0</v>
      </c>
      <c r="K94" s="1210">
        <f t="shared" si="4"/>
        <v>0</v>
      </c>
      <c r="L94" s="1232"/>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c r="BW94" s="994"/>
      <c r="BX94" s="994"/>
      <c r="BY94" s="994"/>
      <c r="BZ94" s="994"/>
      <c r="CA94" s="994"/>
      <c r="CB94" s="994"/>
      <c r="CC94" s="994"/>
      <c r="CD94" s="994"/>
      <c r="CE94" s="994"/>
      <c r="CF94" s="994"/>
      <c r="CG94" s="994"/>
    </row>
    <row r="95" spans="1:185" s="65" customFormat="1" ht="19.350000000000001" customHeight="1">
      <c r="B95" s="691"/>
      <c r="F95" s="692"/>
      <c r="G95" s="693"/>
      <c r="H95" s="1424"/>
      <c r="I95" s="1235"/>
      <c r="J95" s="1425"/>
      <c r="K95" s="1190"/>
      <c r="L95" s="2406" t="str">
        <f>IF(H97&gt;F97,"Explain why budgeted contingency was exceeded &amp; what sources cover overruns.","")</f>
        <v/>
      </c>
    </row>
    <row r="96" spans="1:185" s="1430" customFormat="1" ht="14.45" customHeight="1">
      <c r="A96" s="1426"/>
      <c r="B96" s="1427"/>
      <c r="C96" s="1563" t="s">
        <v>694</v>
      </c>
      <c r="D96" s="1428"/>
      <c r="E96" s="1428"/>
      <c r="F96" s="1558" t="s">
        <v>692</v>
      </c>
      <c r="G96" s="1429"/>
      <c r="H96" s="1558" t="s">
        <v>693</v>
      </c>
      <c r="I96" s="1437"/>
      <c r="J96" s="2407" t="s">
        <v>622</v>
      </c>
      <c r="K96" s="2407"/>
      <c r="L96" s="240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6"/>
      <c r="BL96" s="1426"/>
      <c r="BM96" s="1426"/>
      <c r="BN96" s="1426"/>
      <c r="BO96" s="1426"/>
      <c r="BP96" s="1426"/>
      <c r="BQ96" s="1426"/>
      <c r="BR96" s="1426"/>
      <c r="BS96" s="1426"/>
      <c r="BT96" s="1426"/>
      <c r="BU96" s="1426"/>
      <c r="BV96" s="1426"/>
      <c r="BW96" s="1426"/>
      <c r="BX96" s="1426"/>
      <c r="BY96" s="1426"/>
      <c r="BZ96" s="1426"/>
      <c r="CA96" s="1426"/>
      <c r="CB96" s="1426"/>
      <c r="CC96" s="1426"/>
      <c r="CD96" s="1426"/>
      <c r="CE96" s="1426"/>
      <c r="CF96" s="1426"/>
      <c r="CG96" s="1426"/>
      <c r="CH96" s="1427"/>
      <c r="CI96" s="1427"/>
      <c r="CJ96" s="1427"/>
      <c r="CK96" s="1427"/>
      <c r="CL96" s="1427"/>
      <c r="CM96" s="1427"/>
      <c r="CN96" s="1427"/>
      <c r="CO96" s="1427"/>
      <c r="CP96" s="1427"/>
      <c r="CQ96" s="1427"/>
      <c r="CR96" s="1427"/>
      <c r="CS96" s="1427"/>
      <c r="CT96" s="1427"/>
      <c r="CU96" s="1427"/>
      <c r="CV96" s="1427"/>
      <c r="CW96" s="1427"/>
      <c r="CX96" s="1427"/>
      <c r="CY96" s="1427"/>
      <c r="CZ96" s="1427"/>
      <c r="DA96" s="1427"/>
      <c r="DB96" s="1427"/>
      <c r="DC96" s="1427"/>
      <c r="DD96" s="1427"/>
      <c r="DE96" s="1427"/>
      <c r="DF96" s="1427"/>
      <c r="DG96" s="1427"/>
      <c r="DH96" s="1427"/>
    </row>
    <row r="97" spans="1:185" s="1433" customFormat="1" ht="12.75">
      <c r="A97" s="1431"/>
      <c r="B97" s="1432"/>
      <c r="C97" s="1433" t="s">
        <v>711</v>
      </c>
      <c r="F97" s="1559">
        <f>F69</f>
        <v>0</v>
      </c>
      <c r="G97" s="1434"/>
      <c r="H97" s="1559">
        <f>IF(H68&lt;HardCosts,0,J68)</f>
        <v>0</v>
      </c>
      <c r="I97" s="1436"/>
      <c r="J97" s="1562">
        <f>H97-F97</f>
        <v>0</v>
      </c>
      <c r="K97" s="1438" t="e">
        <f>H97/F97</f>
        <v>#DIV/0!</v>
      </c>
      <c r="L97" s="2406"/>
      <c r="M97" s="1431"/>
      <c r="N97" s="1431"/>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c r="AP97" s="1431"/>
      <c r="AQ97" s="1431"/>
      <c r="AR97" s="1431"/>
      <c r="AS97" s="1431"/>
      <c r="AT97" s="1431"/>
      <c r="AU97" s="1431"/>
      <c r="AV97" s="1431"/>
      <c r="AW97" s="1431"/>
      <c r="AX97" s="1431"/>
      <c r="AY97" s="1431"/>
      <c r="AZ97" s="1431"/>
      <c r="BA97" s="1431"/>
      <c r="BB97" s="1431"/>
      <c r="BC97" s="1431"/>
      <c r="BD97" s="1431"/>
      <c r="BE97" s="1431"/>
      <c r="BF97" s="1431"/>
      <c r="BG97" s="1431"/>
      <c r="BH97" s="1431"/>
      <c r="BI97" s="1431"/>
      <c r="BJ97" s="1431"/>
      <c r="BK97" s="1431"/>
      <c r="BL97" s="1431"/>
      <c r="BM97" s="1431"/>
      <c r="BN97" s="1431"/>
      <c r="BO97" s="1431"/>
      <c r="BP97" s="1431"/>
      <c r="BQ97" s="1431"/>
      <c r="BR97" s="1431"/>
      <c r="BS97" s="1431"/>
      <c r="BT97" s="1431"/>
      <c r="BU97" s="1431"/>
      <c r="BV97" s="1431"/>
      <c r="BW97" s="1431"/>
      <c r="BX97" s="1431"/>
      <c r="BY97" s="1431"/>
      <c r="BZ97" s="1431"/>
      <c r="CA97" s="1431"/>
      <c r="CB97" s="1431"/>
      <c r="CC97" s="1431"/>
      <c r="CD97" s="1431"/>
      <c r="CE97" s="1431"/>
      <c r="CF97" s="1431"/>
      <c r="CG97" s="1431"/>
      <c r="CH97" s="1431"/>
      <c r="CI97" s="1431"/>
      <c r="CJ97" s="1431"/>
      <c r="CK97" s="1431"/>
      <c r="CL97" s="1431"/>
      <c r="CM97" s="1431"/>
      <c r="CN97" s="1431"/>
      <c r="CO97" s="1431"/>
      <c r="CP97" s="1431"/>
      <c r="CQ97" s="1431"/>
      <c r="CR97" s="1431"/>
      <c r="CS97" s="1431"/>
      <c r="CT97" s="1431"/>
      <c r="CU97" s="1431"/>
      <c r="CV97" s="1431"/>
      <c r="CW97" s="1431"/>
      <c r="CX97" s="1431"/>
      <c r="CY97" s="1431"/>
      <c r="CZ97" s="1431"/>
      <c r="DA97" s="1431"/>
      <c r="DB97" s="1431"/>
      <c r="DC97" s="1431"/>
      <c r="DD97" s="1431"/>
      <c r="DE97" s="1431"/>
      <c r="DF97" s="1431"/>
      <c r="DG97" s="1431"/>
      <c r="DH97" s="1431"/>
      <c r="DI97" s="1431"/>
      <c r="DJ97" s="1431"/>
      <c r="DK97" s="1431"/>
      <c r="DL97" s="1431"/>
      <c r="DM97" s="1431"/>
      <c r="DN97" s="1431"/>
      <c r="DO97" s="1431"/>
      <c r="DP97" s="1431"/>
      <c r="DQ97" s="1431"/>
      <c r="DR97" s="1431"/>
      <c r="DS97" s="1431"/>
      <c r="DT97" s="1431"/>
      <c r="DU97" s="1431"/>
      <c r="DV97" s="1431"/>
      <c r="DW97" s="1431"/>
      <c r="DX97" s="1431"/>
      <c r="DY97" s="1431"/>
      <c r="DZ97" s="1431"/>
      <c r="EA97" s="1431"/>
      <c r="EB97" s="1431"/>
      <c r="EC97" s="1431"/>
      <c r="ED97" s="1431"/>
      <c r="EE97" s="1431"/>
      <c r="EF97" s="1431"/>
      <c r="EG97" s="1431"/>
      <c r="EH97" s="1431"/>
      <c r="EI97" s="1431"/>
      <c r="EJ97" s="1431"/>
      <c r="EK97" s="1431"/>
      <c r="EL97" s="1431"/>
      <c r="EM97" s="1431"/>
      <c r="EN97" s="1431"/>
      <c r="EO97" s="1431"/>
      <c r="EP97" s="1431"/>
      <c r="EQ97" s="1431"/>
      <c r="ER97" s="1431"/>
      <c r="ES97" s="1431"/>
      <c r="ET97" s="1431"/>
      <c r="EU97" s="1431"/>
      <c r="EV97" s="1431"/>
      <c r="EW97" s="1431"/>
      <c r="EX97" s="1431"/>
      <c r="EY97" s="1431"/>
      <c r="EZ97" s="1431"/>
      <c r="FA97" s="1431"/>
      <c r="FB97" s="1431"/>
      <c r="FC97" s="1431"/>
      <c r="FD97" s="1431"/>
      <c r="FE97" s="1431"/>
      <c r="FF97" s="1431"/>
      <c r="FG97" s="1431"/>
      <c r="FH97" s="1431"/>
      <c r="FI97" s="1431"/>
      <c r="FJ97" s="1431"/>
      <c r="FK97" s="1431"/>
      <c r="FL97" s="1431"/>
      <c r="FM97" s="1431"/>
      <c r="FN97" s="1431"/>
      <c r="FO97" s="1431"/>
      <c r="FP97" s="1431"/>
      <c r="FQ97" s="1431"/>
      <c r="FR97" s="1431"/>
      <c r="FS97" s="1431"/>
      <c r="FT97" s="1431"/>
      <c r="FU97" s="1431"/>
      <c r="FV97" s="1431"/>
      <c r="FW97" s="1431"/>
      <c r="FX97" s="1431"/>
      <c r="FY97" s="1431"/>
      <c r="FZ97" s="1431"/>
      <c r="GA97" s="1431"/>
      <c r="GB97" s="1431"/>
      <c r="GC97" s="1431"/>
    </row>
    <row r="98" spans="1:185" s="1431" customFormat="1" ht="12.75">
      <c r="B98" s="1435"/>
      <c r="C98" s="2403"/>
      <c r="D98" s="2403"/>
      <c r="E98" s="2403"/>
      <c r="F98" s="2403"/>
      <c r="G98" s="2403"/>
      <c r="H98" s="2403"/>
      <c r="I98" s="2403"/>
      <c r="J98" s="2403"/>
      <c r="K98" s="2403"/>
      <c r="L98" s="2403"/>
    </row>
    <row r="99" spans="1:185" s="1" customFormat="1" ht="12.75">
      <c r="B99" s="95"/>
      <c r="C99" s="2403"/>
      <c r="D99" s="2403"/>
      <c r="E99" s="2403"/>
      <c r="F99" s="2403"/>
      <c r="G99" s="2403"/>
      <c r="H99" s="2403"/>
      <c r="I99" s="2403"/>
      <c r="J99" s="2403"/>
      <c r="K99" s="2403"/>
      <c r="L99" s="2403"/>
    </row>
    <row r="100" spans="1:185" s="1" customFormat="1" ht="12.75">
      <c r="B100" s="95"/>
      <c r="C100" s="2403"/>
      <c r="D100" s="2403"/>
      <c r="E100" s="2403"/>
      <c r="F100" s="2403"/>
      <c r="G100" s="2403"/>
      <c r="H100" s="2403"/>
      <c r="I100" s="2403"/>
      <c r="J100" s="2403"/>
      <c r="K100" s="2403"/>
      <c r="L100" s="2403"/>
    </row>
    <row r="101" spans="1:185" s="1" customFormat="1" ht="12.75">
      <c r="B101" s="95"/>
      <c r="C101" s="2403"/>
      <c r="D101" s="2403"/>
      <c r="E101" s="2403"/>
      <c r="F101" s="2403"/>
      <c r="G101" s="2403"/>
      <c r="H101" s="2403"/>
      <c r="I101" s="2403"/>
      <c r="J101" s="2403"/>
      <c r="K101" s="2403"/>
      <c r="L101" s="2403"/>
    </row>
    <row r="102" spans="1:185" s="1" customFormat="1" ht="12.75">
      <c r="B102" s="95"/>
      <c r="C102" s="2403"/>
      <c r="D102" s="2403"/>
      <c r="E102" s="2403"/>
      <c r="F102" s="2403"/>
      <c r="G102" s="2403"/>
      <c r="H102" s="2403"/>
      <c r="I102" s="2403"/>
      <c r="J102" s="2403"/>
      <c r="K102" s="2403"/>
      <c r="L102" s="2403"/>
    </row>
    <row r="103" spans="1:185" s="1" customFormat="1" ht="12.75">
      <c r="B103" s="524"/>
      <c r="C103" s="2403"/>
      <c r="D103" s="2403"/>
      <c r="E103" s="2403"/>
      <c r="F103" s="2403"/>
      <c r="G103" s="2403"/>
      <c r="H103" s="2403"/>
      <c r="I103" s="2403"/>
      <c r="J103" s="2403"/>
      <c r="K103" s="2403"/>
      <c r="L103" s="2403"/>
    </row>
    <row r="104" spans="1:185" s="1" customFormat="1" ht="12.75">
      <c r="B104" s="524"/>
      <c r="C104" s="2403"/>
      <c r="D104" s="2403"/>
      <c r="E104" s="2403"/>
      <c r="F104" s="2403"/>
      <c r="G104" s="2403"/>
      <c r="H104" s="2403"/>
      <c r="I104" s="2403"/>
      <c r="J104" s="2403"/>
      <c r="K104" s="2403"/>
      <c r="L104" s="2403"/>
    </row>
    <row r="105" spans="1:185" s="1" customFormat="1" ht="12.75">
      <c r="B105" s="524"/>
      <c r="F105" s="520"/>
      <c r="G105" s="693"/>
      <c r="H105" s="1237"/>
      <c r="I105" s="1235"/>
      <c r="J105" s="1236"/>
      <c r="K105" s="1191"/>
      <c r="L105" s="1237"/>
    </row>
    <row r="106" spans="1:185" s="1" customFormat="1" ht="12.75">
      <c r="B106" s="524"/>
      <c r="F106" s="520"/>
      <c r="G106" s="693"/>
      <c r="H106" s="1237"/>
      <c r="I106" s="1235"/>
      <c r="J106" s="1236"/>
      <c r="K106" s="1191"/>
      <c r="L106" s="1237"/>
    </row>
    <row r="107" spans="1:185" s="1" customFormat="1" ht="12.75">
      <c r="B107" s="127"/>
      <c r="F107" s="520"/>
      <c r="G107" s="693"/>
      <c r="H107" s="1237"/>
      <c r="I107" s="1235"/>
      <c r="J107" s="1236"/>
      <c r="K107" s="1191"/>
      <c r="L107" s="1237"/>
    </row>
    <row r="108" spans="1:185" s="1" customFormat="1" ht="12.75">
      <c r="B108" s="127"/>
      <c r="F108" s="520"/>
      <c r="G108" s="693"/>
      <c r="H108" s="1237"/>
      <c r="I108" s="1235"/>
      <c r="J108" s="1236"/>
      <c r="K108" s="1191"/>
      <c r="L108" s="1237"/>
    </row>
    <row r="109" spans="1:185" s="1" customFormat="1" ht="12.75">
      <c r="B109" s="127"/>
      <c r="F109" s="520"/>
      <c r="G109" s="693"/>
      <c r="H109" s="1237"/>
      <c r="I109" s="1235"/>
      <c r="J109" s="1236"/>
      <c r="K109" s="1191"/>
      <c r="L109" s="1237"/>
    </row>
    <row r="110" spans="1:185" s="1" customFormat="1" ht="12.75">
      <c r="B110" s="127"/>
      <c r="F110" s="520"/>
      <c r="G110" s="693"/>
      <c r="H110" s="1237"/>
      <c r="I110" s="1235"/>
      <c r="J110" s="1236"/>
      <c r="K110" s="1191"/>
      <c r="L110" s="1237"/>
    </row>
    <row r="111" spans="1:185" s="1" customFormat="1" ht="12.75">
      <c r="B111" s="127"/>
      <c r="F111" s="520"/>
      <c r="G111" s="693"/>
      <c r="H111" s="1237"/>
      <c r="I111" s="1235"/>
      <c r="J111" s="1236"/>
      <c r="K111" s="1191"/>
      <c r="L111" s="1237"/>
    </row>
    <row r="112" spans="1:185" s="1" customFormat="1" ht="12.75">
      <c r="B112" s="127"/>
      <c r="F112" s="520"/>
      <c r="G112" s="693"/>
      <c r="H112" s="1237"/>
      <c r="I112" s="1235"/>
      <c r="J112" s="1236"/>
      <c r="K112" s="1191"/>
      <c r="L112" s="1237"/>
    </row>
    <row r="113" spans="2:12" s="1" customFormat="1" ht="12.75">
      <c r="B113" s="127"/>
      <c r="F113" s="520"/>
      <c r="G113" s="693"/>
      <c r="H113" s="1237"/>
      <c r="I113" s="1235"/>
      <c r="J113" s="1236"/>
      <c r="K113" s="1191"/>
      <c r="L113" s="1237"/>
    </row>
    <row r="114" spans="2:12" s="1" customFormat="1" ht="12.75">
      <c r="B114" s="127"/>
      <c r="F114" s="520"/>
      <c r="G114" s="693"/>
      <c r="H114" s="1237"/>
      <c r="I114" s="1235"/>
      <c r="J114" s="1236"/>
      <c r="K114" s="1191"/>
      <c r="L114" s="1237"/>
    </row>
    <row r="115" spans="2:12" s="1" customFormat="1" ht="12.75">
      <c r="B115" s="127"/>
      <c r="F115" s="520"/>
      <c r="G115" s="693"/>
      <c r="H115" s="1237"/>
      <c r="I115" s="1235"/>
      <c r="J115" s="1236"/>
      <c r="K115" s="1191"/>
      <c r="L115" s="1237"/>
    </row>
    <row r="116" spans="2:12" s="1" customFormat="1" ht="12.75">
      <c r="B116" s="127"/>
      <c r="F116" s="520"/>
      <c r="G116" s="693"/>
      <c r="H116" s="1237"/>
      <c r="I116" s="1235"/>
      <c r="J116" s="1236"/>
      <c r="K116" s="1191"/>
      <c r="L116" s="1237"/>
    </row>
    <row r="117" spans="2:12" s="1" customFormat="1" ht="12.75">
      <c r="B117" s="127"/>
      <c r="F117" s="520"/>
      <c r="G117" s="693"/>
      <c r="H117" s="1237"/>
      <c r="I117" s="1235"/>
      <c r="J117" s="1236"/>
      <c r="K117" s="1191"/>
      <c r="L117" s="1237"/>
    </row>
    <row r="118" spans="2:12" s="1" customFormat="1" ht="12.75">
      <c r="B118" s="127"/>
      <c r="F118" s="520"/>
      <c r="G118" s="693"/>
      <c r="H118" s="1237"/>
      <c r="I118" s="1235"/>
      <c r="J118" s="1236"/>
      <c r="K118" s="1191"/>
      <c r="L118" s="1237"/>
    </row>
    <row r="119" spans="2:12" s="1" customFormat="1" ht="12.75">
      <c r="B119" s="127"/>
      <c r="F119" s="520"/>
      <c r="G119" s="693"/>
      <c r="H119" s="1237"/>
      <c r="I119" s="1235"/>
      <c r="J119" s="1236"/>
      <c r="K119" s="1191"/>
      <c r="L119" s="1237"/>
    </row>
    <row r="120" spans="2:12" s="1" customFormat="1" ht="12.75">
      <c r="B120" s="127"/>
      <c r="F120" s="520"/>
      <c r="G120" s="693"/>
      <c r="H120" s="1237"/>
      <c r="I120" s="1235"/>
      <c r="J120" s="1236"/>
      <c r="K120" s="1191"/>
      <c r="L120" s="1237"/>
    </row>
    <row r="121" spans="2:12" s="1" customFormat="1" ht="12.75">
      <c r="B121" s="127"/>
      <c r="F121" s="520"/>
      <c r="G121" s="693"/>
      <c r="H121" s="1237"/>
      <c r="I121" s="1235"/>
      <c r="J121" s="1236"/>
      <c r="K121" s="1191"/>
      <c r="L121" s="1237"/>
    </row>
    <row r="122" spans="2:12" s="1" customFormat="1" ht="12.75">
      <c r="B122" s="127"/>
      <c r="F122" s="520"/>
      <c r="G122" s="693"/>
      <c r="H122" s="1237"/>
      <c r="I122" s="1235"/>
      <c r="J122" s="1236"/>
      <c r="K122" s="1191"/>
      <c r="L122" s="1237"/>
    </row>
    <row r="123" spans="2:12" s="1" customFormat="1" ht="12.75">
      <c r="B123" s="127"/>
      <c r="F123" s="520"/>
      <c r="G123" s="693"/>
      <c r="H123" s="1237"/>
      <c r="I123" s="1235"/>
      <c r="J123" s="1236"/>
      <c r="K123" s="1191"/>
      <c r="L123" s="1237"/>
    </row>
    <row r="124" spans="2:12" s="1" customFormat="1" ht="12.75">
      <c r="B124" s="127"/>
      <c r="F124" s="520"/>
      <c r="G124" s="693"/>
      <c r="H124" s="1237"/>
      <c r="I124" s="1235"/>
      <c r="J124" s="1236"/>
      <c r="K124" s="1191"/>
      <c r="L124" s="1237"/>
    </row>
    <row r="125" spans="2:12" s="1" customFormat="1" ht="12.75">
      <c r="B125" s="127"/>
      <c r="F125" s="520"/>
      <c r="G125" s="693"/>
      <c r="H125" s="1237"/>
      <c r="I125" s="1235"/>
      <c r="J125" s="1236"/>
      <c r="K125" s="1191"/>
      <c r="L125" s="1237"/>
    </row>
    <row r="126" spans="2:12" s="1" customFormat="1" ht="12.75">
      <c r="B126" s="127"/>
      <c r="F126" s="520"/>
      <c r="G126" s="693"/>
      <c r="H126" s="1237"/>
      <c r="I126" s="1235"/>
      <c r="J126" s="1236"/>
      <c r="K126" s="1191"/>
      <c r="L126" s="1237"/>
    </row>
    <row r="127" spans="2:12" s="1" customFormat="1" ht="12.75">
      <c r="B127" s="127"/>
      <c r="F127" s="520"/>
      <c r="G127" s="693"/>
      <c r="H127" s="1235"/>
      <c r="I127" s="1235"/>
      <c r="J127" s="1235"/>
      <c r="K127" s="1191"/>
      <c r="L127" s="1235"/>
    </row>
    <row r="128" spans="2:12" s="1" customFormat="1" ht="12.75">
      <c r="B128" s="127"/>
      <c r="F128" s="520"/>
      <c r="G128" s="693"/>
      <c r="H128" s="1235"/>
      <c r="I128" s="1235"/>
      <c r="J128" s="1235"/>
      <c r="K128" s="1191"/>
      <c r="L128" s="1235"/>
    </row>
    <row r="129" spans="2:12" s="1" customFormat="1" ht="12.75">
      <c r="B129" s="127"/>
      <c r="F129" s="520"/>
      <c r="G129" s="690"/>
      <c r="H129" s="1238"/>
      <c r="I129" s="1238"/>
      <c r="J129" s="1238"/>
      <c r="K129" s="1191"/>
      <c r="L129" s="1238"/>
    </row>
    <row r="130" spans="2:12" s="1" customFormat="1" ht="12.75">
      <c r="B130" s="127"/>
      <c r="F130" s="520"/>
      <c r="G130" s="690"/>
      <c r="H130" s="1238"/>
      <c r="I130" s="1238"/>
      <c r="J130" s="1238"/>
      <c r="K130" s="1191"/>
      <c r="L130" s="1238"/>
    </row>
    <row r="131" spans="2:12" s="1" customFormat="1" ht="12.75">
      <c r="B131" s="127"/>
      <c r="F131" s="520"/>
      <c r="G131" s="690"/>
      <c r="H131" s="1238"/>
      <c r="I131" s="1238"/>
      <c r="J131" s="1238"/>
      <c r="K131" s="1191"/>
      <c r="L131" s="1238"/>
    </row>
    <row r="132" spans="2:12" s="1" customFormat="1" ht="12.75">
      <c r="B132" s="127"/>
      <c r="F132" s="520"/>
      <c r="G132" s="690"/>
      <c r="H132" s="1238"/>
      <c r="I132" s="1238"/>
      <c r="J132" s="1238"/>
      <c r="K132" s="1191"/>
      <c r="L132" s="1238"/>
    </row>
    <row r="133" spans="2:12" s="1" customFormat="1" ht="12.75">
      <c r="B133" s="127"/>
      <c r="F133" s="520"/>
      <c r="G133" s="690"/>
      <c r="H133" s="1238"/>
      <c r="I133" s="1238"/>
      <c r="J133" s="1238"/>
      <c r="K133" s="1191"/>
      <c r="L133" s="1238"/>
    </row>
    <row r="134" spans="2:12" s="1" customFormat="1" ht="12.75">
      <c r="B134" s="127"/>
      <c r="F134" s="520"/>
      <c r="G134" s="690"/>
      <c r="H134" s="1238"/>
      <c r="I134" s="1238"/>
      <c r="J134" s="1238"/>
      <c r="K134" s="1191"/>
      <c r="L134" s="1238"/>
    </row>
    <row r="135" spans="2:12" s="1" customFormat="1" ht="12.75">
      <c r="B135" s="127"/>
      <c r="F135" s="520"/>
      <c r="G135" s="690"/>
      <c r="H135" s="1238"/>
      <c r="I135" s="1238"/>
      <c r="J135" s="1238"/>
      <c r="K135" s="1191"/>
      <c r="L135" s="1238"/>
    </row>
    <row r="136" spans="2:12" s="1" customFormat="1" ht="12.75">
      <c r="B136" s="127"/>
      <c r="F136" s="520"/>
      <c r="G136" s="690"/>
      <c r="H136" s="1238"/>
      <c r="I136" s="1238"/>
      <c r="J136" s="1238"/>
      <c r="K136" s="1191"/>
      <c r="L136" s="1238"/>
    </row>
    <row r="137" spans="2:12" s="1" customFormat="1" ht="12.75">
      <c r="B137" s="127"/>
      <c r="F137" s="520"/>
      <c r="G137" s="690"/>
      <c r="H137" s="1238"/>
      <c r="I137" s="1238"/>
      <c r="J137" s="1238"/>
      <c r="K137" s="1191"/>
      <c r="L137" s="1238"/>
    </row>
    <row r="138" spans="2:12" s="1" customFormat="1" ht="12.75">
      <c r="B138" s="127"/>
      <c r="F138" s="520"/>
      <c r="G138" s="690"/>
      <c r="H138" s="1238"/>
      <c r="I138" s="1238"/>
      <c r="J138" s="1238"/>
      <c r="K138" s="1191"/>
      <c r="L138" s="1238"/>
    </row>
    <row r="139" spans="2:12" s="1" customFormat="1" ht="12.75">
      <c r="B139" s="127"/>
      <c r="F139" s="520"/>
      <c r="G139" s="690"/>
      <c r="H139" s="1238"/>
      <c r="I139" s="1238"/>
      <c r="J139" s="1238"/>
      <c r="K139" s="1191"/>
      <c r="L139" s="1238"/>
    </row>
    <row r="140" spans="2:12" s="1" customFormat="1" ht="12.75">
      <c r="B140" s="127"/>
      <c r="F140" s="520"/>
      <c r="G140" s="690"/>
      <c r="H140" s="1238"/>
      <c r="I140" s="1238"/>
      <c r="J140" s="1238"/>
      <c r="K140" s="1191"/>
      <c r="L140" s="1238"/>
    </row>
    <row r="141" spans="2:12" s="1" customFormat="1" ht="12.75">
      <c r="B141" s="127"/>
      <c r="F141" s="520"/>
      <c r="G141" s="690"/>
      <c r="H141" s="1238"/>
      <c r="I141" s="1238"/>
      <c r="J141" s="1238"/>
      <c r="K141" s="1191"/>
      <c r="L141" s="1238"/>
    </row>
    <row r="142" spans="2:12" s="1" customFormat="1" ht="12.75">
      <c r="B142" s="127"/>
      <c r="F142" s="520"/>
      <c r="G142" s="690"/>
      <c r="H142" s="1238"/>
      <c r="I142" s="1238"/>
      <c r="J142" s="1238"/>
      <c r="K142" s="1191"/>
      <c r="L142" s="1238"/>
    </row>
    <row r="143" spans="2:12" s="1" customFormat="1" ht="12.75">
      <c r="B143" s="127"/>
      <c r="F143" s="520"/>
      <c r="G143" s="690"/>
      <c r="H143" s="1238"/>
      <c r="I143" s="1238"/>
      <c r="J143" s="1238"/>
      <c r="K143" s="1191"/>
      <c r="L143" s="1238"/>
    </row>
    <row r="144" spans="2:12" s="1" customFormat="1" ht="12.75">
      <c r="B144" s="127"/>
      <c r="F144" s="520"/>
      <c r="G144" s="690"/>
      <c r="H144" s="1238"/>
      <c r="I144" s="1238"/>
      <c r="J144" s="1238"/>
      <c r="K144" s="1191"/>
      <c r="L144" s="1238"/>
    </row>
    <row r="145" spans="2:12" s="1" customFormat="1" ht="12.75">
      <c r="B145" s="127"/>
      <c r="F145" s="520"/>
      <c r="G145" s="690"/>
      <c r="H145" s="1238"/>
      <c r="I145" s="1238"/>
      <c r="J145" s="1238"/>
      <c r="K145" s="1191"/>
      <c r="L145" s="1238"/>
    </row>
    <row r="146" spans="2:12" s="1" customFormat="1" ht="12.75">
      <c r="B146" s="127"/>
      <c r="F146" s="520"/>
      <c r="G146" s="690"/>
      <c r="H146" s="1238"/>
      <c r="I146" s="1238"/>
      <c r="J146" s="1238"/>
      <c r="K146" s="1191"/>
      <c r="L146" s="1238"/>
    </row>
    <row r="147" spans="2:12" s="1" customFormat="1" ht="12.75">
      <c r="B147" s="127"/>
      <c r="F147" s="520"/>
      <c r="G147" s="690"/>
      <c r="H147" s="1238"/>
      <c r="I147" s="1238"/>
      <c r="J147" s="1238"/>
      <c r="K147" s="1191"/>
      <c r="L147" s="1238"/>
    </row>
    <row r="148" spans="2:12" s="1" customFormat="1" ht="12.75">
      <c r="B148" s="127"/>
      <c r="F148" s="520"/>
      <c r="G148" s="690"/>
      <c r="H148" s="1238"/>
      <c r="I148" s="1238"/>
      <c r="J148" s="1238"/>
      <c r="K148" s="1191"/>
      <c r="L148" s="1238"/>
    </row>
    <row r="149" spans="2:12" s="1" customFormat="1" ht="12.75">
      <c r="B149" s="127"/>
      <c r="F149" s="520"/>
      <c r="G149" s="690"/>
      <c r="H149" s="1238"/>
      <c r="I149" s="1238"/>
      <c r="J149" s="1238"/>
      <c r="K149" s="1191"/>
      <c r="L149" s="1238"/>
    </row>
    <row r="150" spans="2:12" s="1" customFormat="1" ht="12.75">
      <c r="B150" s="127"/>
      <c r="F150" s="520"/>
      <c r="G150" s="690"/>
      <c r="H150" s="1238"/>
      <c r="I150" s="1238"/>
      <c r="J150" s="1238"/>
      <c r="K150" s="1191"/>
      <c r="L150" s="1238"/>
    </row>
    <row r="151" spans="2:12" s="1" customFormat="1" ht="12.75">
      <c r="B151" s="127"/>
      <c r="F151" s="520"/>
      <c r="G151" s="690"/>
      <c r="H151" s="1238"/>
      <c r="I151" s="1238"/>
      <c r="J151" s="1238"/>
      <c r="K151" s="1191"/>
      <c r="L151" s="1238"/>
    </row>
    <row r="152" spans="2:12" s="1" customFormat="1" ht="12.75">
      <c r="B152" s="127"/>
      <c r="F152" s="520"/>
      <c r="G152" s="690"/>
      <c r="H152" s="1238"/>
      <c r="I152" s="1238"/>
      <c r="J152" s="1238"/>
      <c r="K152" s="1191"/>
      <c r="L152" s="1238"/>
    </row>
    <row r="153" spans="2:12" s="1" customFormat="1" ht="12.75">
      <c r="B153" s="127"/>
      <c r="F153" s="520"/>
      <c r="G153" s="690"/>
      <c r="H153" s="1238"/>
      <c r="I153" s="1238"/>
      <c r="J153" s="1238"/>
      <c r="K153" s="1191"/>
      <c r="L153" s="1238"/>
    </row>
    <row r="154" spans="2:12" s="65" customFormat="1">
      <c r="B154" s="691"/>
      <c r="F154" s="692"/>
      <c r="G154" s="693"/>
      <c r="H154" s="1235"/>
      <c r="I154" s="1235"/>
      <c r="J154" s="1235"/>
      <c r="K154" s="1191"/>
      <c r="L154" s="1235"/>
    </row>
    <row r="155" spans="2:12" s="65" customFormat="1">
      <c r="B155" s="691"/>
      <c r="F155" s="692"/>
      <c r="G155" s="693"/>
      <c r="H155" s="1235"/>
      <c r="I155" s="1235"/>
      <c r="J155" s="1235"/>
      <c r="K155" s="1191"/>
      <c r="L155" s="1235"/>
    </row>
    <row r="156" spans="2:12" s="65" customFormat="1">
      <c r="B156" s="691"/>
      <c r="F156" s="692"/>
      <c r="G156" s="693"/>
      <c r="H156" s="1235"/>
      <c r="I156" s="1235"/>
      <c r="J156" s="1235"/>
      <c r="K156" s="1191"/>
      <c r="L156" s="1235"/>
    </row>
    <row r="157" spans="2:12" s="65" customFormat="1">
      <c r="B157" s="691"/>
      <c r="F157" s="692"/>
      <c r="G157" s="694"/>
      <c r="H157" s="1239"/>
      <c r="I157" s="1239"/>
      <c r="J157" s="1239"/>
      <c r="K157" s="1191"/>
      <c r="L157" s="1239"/>
    </row>
    <row r="158" spans="2:12" s="65" customFormat="1">
      <c r="B158" s="691"/>
      <c r="F158" s="692"/>
      <c r="G158" s="694"/>
      <c r="H158" s="1239"/>
      <c r="I158" s="1239"/>
      <c r="J158" s="1239"/>
      <c r="K158" s="1191"/>
      <c r="L158" s="1239"/>
    </row>
    <row r="159" spans="2:12" s="65" customFormat="1">
      <c r="B159" s="691"/>
      <c r="F159" s="692"/>
      <c r="G159" s="694"/>
      <c r="H159" s="1239"/>
      <c r="I159" s="1239"/>
      <c r="J159" s="1239"/>
      <c r="K159" s="1191"/>
      <c r="L159" s="1239"/>
    </row>
    <row r="160" spans="2:12">
      <c r="H160" s="1240"/>
      <c r="I160" s="1239"/>
      <c r="J160" s="1240"/>
      <c r="K160" s="1191"/>
      <c r="L160" s="1240"/>
    </row>
    <row r="161" spans="8:12">
      <c r="H161" s="1240"/>
      <c r="I161" s="1239"/>
      <c r="J161" s="1240"/>
      <c r="K161" s="1191"/>
      <c r="L161" s="1240"/>
    </row>
    <row r="162" spans="8:12">
      <c r="H162" s="1240"/>
      <c r="I162" s="1239"/>
      <c r="J162" s="1240"/>
      <c r="K162" s="1191"/>
      <c r="L162" s="1240"/>
    </row>
    <row r="163" spans="8:12">
      <c r="H163" s="1240"/>
      <c r="I163" s="1239"/>
      <c r="J163" s="1240"/>
      <c r="K163" s="1191"/>
      <c r="L163" s="1240"/>
    </row>
    <row r="164" spans="8:12">
      <c r="H164" s="1240"/>
      <c r="I164" s="1239"/>
      <c r="J164" s="1240"/>
      <c r="K164" s="1191"/>
      <c r="L164" s="1240"/>
    </row>
    <row r="165" spans="8:12">
      <c r="H165" s="1240"/>
      <c r="I165" s="1239"/>
      <c r="J165" s="1240"/>
      <c r="K165" s="1191"/>
      <c r="L165" s="1240"/>
    </row>
    <row r="166" spans="8:12">
      <c r="H166" s="1240"/>
      <c r="I166" s="1239"/>
      <c r="J166" s="1240"/>
      <c r="K166" s="1191"/>
      <c r="L166" s="1240"/>
    </row>
    <row r="167" spans="8:12">
      <c r="H167" s="1240"/>
      <c r="I167" s="1239"/>
      <c r="J167" s="1240"/>
      <c r="K167" s="1191"/>
      <c r="L167" s="1240"/>
    </row>
    <row r="168" spans="8:12">
      <c r="H168" s="1240"/>
      <c r="I168" s="1239"/>
      <c r="J168" s="1240"/>
      <c r="K168" s="1191"/>
      <c r="L168" s="1240"/>
    </row>
    <row r="169" spans="8:12">
      <c r="H169" s="1240"/>
      <c r="I169" s="1239"/>
      <c r="J169" s="1240"/>
      <c r="K169" s="1191"/>
      <c r="L169" s="1240"/>
    </row>
    <row r="170" spans="8:12">
      <c r="H170" s="1240"/>
      <c r="I170" s="1239"/>
      <c r="J170" s="1240"/>
      <c r="K170" s="1191"/>
      <c r="L170" s="1240"/>
    </row>
    <row r="171" spans="8:12">
      <c r="H171" s="1240"/>
      <c r="I171" s="1239"/>
      <c r="J171" s="1240"/>
      <c r="K171" s="1191"/>
      <c r="L171" s="1240"/>
    </row>
    <row r="172" spans="8:12">
      <c r="H172" s="1240"/>
      <c r="I172" s="1239"/>
      <c r="J172" s="1240"/>
      <c r="K172" s="1191"/>
      <c r="L172" s="1240"/>
    </row>
    <row r="173" spans="8:12">
      <c r="H173" s="1240"/>
      <c r="I173" s="1239"/>
      <c r="J173" s="1240"/>
      <c r="K173" s="1191"/>
      <c r="L173" s="1240"/>
    </row>
    <row r="174" spans="8:12">
      <c r="H174" s="1240"/>
      <c r="I174" s="1239"/>
      <c r="J174" s="1240"/>
      <c r="K174" s="1191"/>
      <c r="L174" s="1240"/>
    </row>
    <row r="175" spans="8:12">
      <c r="H175" s="1240"/>
      <c r="I175" s="1239"/>
      <c r="J175" s="1240"/>
      <c r="K175" s="1191"/>
      <c r="L175" s="1240"/>
    </row>
    <row r="176" spans="8:12">
      <c r="H176" s="1240"/>
      <c r="I176" s="1239"/>
      <c r="J176" s="1240"/>
      <c r="K176" s="1191"/>
      <c r="L176" s="1240"/>
    </row>
    <row r="177" spans="8:12">
      <c r="H177" s="1240"/>
      <c r="I177" s="1239"/>
      <c r="J177" s="1240"/>
      <c r="K177" s="1191"/>
      <c r="L177" s="1240"/>
    </row>
    <row r="178" spans="8:12">
      <c r="H178" s="1240"/>
      <c r="I178" s="1239"/>
      <c r="J178" s="1240"/>
      <c r="K178" s="1191"/>
      <c r="L178" s="1240"/>
    </row>
    <row r="179" spans="8:12">
      <c r="H179" s="1240"/>
      <c r="I179" s="1239"/>
      <c r="J179" s="1240"/>
      <c r="K179" s="1191"/>
      <c r="L179" s="1240"/>
    </row>
    <row r="180" spans="8:12">
      <c r="H180" s="1240"/>
      <c r="I180" s="1239"/>
      <c r="J180" s="1240"/>
      <c r="K180" s="1191"/>
      <c r="L180" s="1240"/>
    </row>
    <row r="181" spans="8:12">
      <c r="H181" s="1240"/>
      <c r="I181" s="1239"/>
      <c r="J181" s="1240"/>
      <c r="K181" s="1191"/>
      <c r="L181" s="1240"/>
    </row>
    <row r="182" spans="8:12">
      <c r="H182" s="1240"/>
      <c r="I182" s="1239"/>
      <c r="J182" s="1240"/>
      <c r="K182" s="1191"/>
      <c r="L182" s="1240"/>
    </row>
    <row r="183" spans="8:12">
      <c r="H183" s="1240"/>
      <c r="I183" s="1239"/>
      <c r="J183" s="1240"/>
      <c r="K183" s="1191"/>
      <c r="L183" s="1240"/>
    </row>
    <row r="184" spans="8:12">
      <c r="H184" s="1240"/>
      <c r="I184" s="1239"/>
      <c r="J184" s="1240"/>
      <c r="K184" s="1191"/>
      <c r="L184" s="1240"/>
    </row>
    <row r="185" spans="8:12">
      <c r="H185" s="1240"/>
      <c r="I185" s="1239"/>
      <c r="J185" s="1240"/>
      <c r="K185" s="1191"/>
      <c r="L185" s="1240"/>
    </row>
    <row r="186" spans="8:12">
      <c r="H186" s="1240"/>
      <c r="I186" s="1239"/>
      <c r="J186" s="1240"/>
      <c r="K186" s="1191"/>
      <c r="L186" s="1240"/>
    </row>
    <row r="187" spans="8:12">
      <c r="H187" s="1240"/>
      <c r="I187" s="1239"/>
      <c r="J187" s="1240"/>
      <c r="K187" s="1191"/>
      <c r="L187" s="1240"/>
    </row>
    <row r="188" spans="8:12">
      <c r="H188" s="1240"/>
      <c r="I188" s="1239"/>
      <c r="J188" s="1240"/>
      <c r="K188" s="1191"/>
      <c r="L188" s="1240"/>
    </row>
    <row r="189" spans="8:12">
      <c r="H189" s="1240"/>
      <c r="I189" s="1239"/>
      <c r="J189" s="1240"/>
      <c r="K189" s="1191"/>
      <c r="L189" s="1240"/>
    </row>
    <row r="190" spans="8:12">
      <c r="H190" s="1240"/>
      <c r="I190" s="1239"/>
      <c r="J190" s="1240"/>
      <c r="K190" s="1191"/>
      <c r="L190" s="1240"/>
    </row>
    <row r="191" spans="8:12">
      <c r="H191" s="1240"/>
      <c r="I191" s="1239"/>
      <c r="J191" s="1240"/>
      <c r="K191" s="1191"/>
      <c r="L191" s="1240"/>
    </row>
    <row r="192" spans="8:12">
      <c r="H192" s="1240"/>
      <c r="I192" s="1239"/>
      <c r="J192" s="1240"/>
      <c r="K192" s="1191"/>
      <c r="L192" s="1240"/>
    </row>
    <row r="193" spans="8:12">
      <c r="H193" s="1240"/>
      <c r="I193" s="1239"/>
      <c r="J193" s="1240"/>
      <c r="K193" s="1191"/>
      <c r="L193" s="1240"/>
    </row>
    <row r="194" spans="8:12">
      <c r="H194" s="1240"/>
      <c r="I194" s="1239"/>
      <c r="J194" s="1240"/>
      <c r="K194" s="1191"/>
      <c r="L194" s="1240"/>
    </row>
    <row r="195" spans="8:12">
      <c r="H195" s="1240"/>
      <c r="I195" s="1239"/>
      <c r="J195" s="1240"/>
      <c r="K195" s="1191"/>
      <c r="L195" s="1240"/>
    </row>
    <row r="196" spans="8:12">
      <c r="H196" s="1240"/>
      <c r="I196" s="1239"/>
      <c r="J196" s="1240"/>
      <c r="K196" s="1191"/>
      <c r="L196" s="1240"/>
    </row>
    <row r="197" spans="8:12">
      <c r="H197" s="1240"/>
      <c r="I197" s="1239"/>
      <c r="J197" s="1240"/>
      <c r="K197" s="1191"/>
      <c r="L197" s="1240"/>
    </row>
    <row r="198" spans="8:12">
      <c r="H198" s="1240"/>
      <c r="I198" s="1239"/>
      <c r="J198" s="1240"/>
      <c r="K198" s="1191"/>
      <c r="L198" s="1240"/>
    </row>
    <row r="199" spans="8:12">
      <c r="H199" s="1240"/>
      <c r="I199" s="1239"/>
      <c r="J199" s="1240"/>
      <c r="K199" s="1191"/>
      <c r="L199" s="1240"/>
    </row>
    <row r="200" spans="8:12">
      <c r="H200" s="1240"/>
      <c r="I200" s="1239"/>
      <c r="J200" s="1240"/>
      <c r="K200" s="1191"/>
      <c r="L200" s="1240"/>
    </row>
    <row r="201" spans="8:12">
      <c r="H201" s="1240"/>
      <c r="I201" s="1239"/>
      <c r="J201" s="1240"/>
      <c r="K201" s="1191"/>
      <c r="L201" s="1240"/>
    </row>
    <row r="202" spans="8:12">
      <c r="H202" s="1240"/>
      <c r="I202" s="1239"/>
      <c r="J202" s="1240"/>
      <c r="K202" s="1191"/>
      <c r="L202" s="1240"/>
    </row>
    <row r="203" spans="8:12">
      <c r="H203" s="1240"/>
      <c r="I203" s="1239"/>
      <c r="J203" s="1240"/>
      <c r="K203" s="1191"/>
      <c r="L203" s="1240"/>
    </row>
    <row r="204" spans="8:12">
      <c r="H204" s="1240"/>
      <c r="I204" s="1239"/>
      <c r="J204" s="1240"/>
      <c r="K204" s="1191"/>
      <c r="L204" s="1240"/>
    </row>
    <row r="205" spans="8:12">
      <c r="H205" s="1240"/>
      <c r="I205" s="1239"/>
      <c r="J205" s="1240"/>
      <c r="K205" s="1191"/>
      <c r="L205" s="1240"/>
    </row>
    <row r="206" spans="8:12">
      <c r="H206" s="1240"/>
      <c r="I206" s="1239"/>
      <c r="J206" s="1240"/>
      <c r="K206" s="1191"/>
      <c r="L206" s="1240"/>
    </row>
    <row r="207" spans="8:12">
      <c r="H207" s="1240"/>
      <c r="I207" s="1239"/>
      <c r="J207" s="1240"/>
      <c r="K207" s="1191"/>
      <c r="L207" s="1240"/>
    </row>
    <row r="208" spans="8:12">
      <c r="H208" s="1240"/>
      <c r="I208" s="1239"/>
      <c r="J208" s="1240"/>
      <c r="K208" s="1191"/>
      <c r="L208" s="1240"/>
    </row>
    <row r="209" spans="8:12">
      <c r="H209" s="1240"/>
      <c r="I209" s="1239"/>
      <c r="J209" s="1240"/>
      <c r="K209" s="1191"/>
      <c r="L209" s="1240"/>
    </row>
    <row r="210" spans="8:12">
      <c r="H210" s="1240"/>
      <c r="I210" s="1239"/>
      <c r="J210" s="1240"/>
      <c r="K210" s="1191"/>
      <c r="L210" s="1240"/>
    </row>
    <row r="211" spans="8:12">
      <c r="H211" s="1240"/>
      <c r="I211" s="1239"/>
      <c r="J211" s="1240"/>
      <c r="K211" s="1191"/>
      <c r="L211" s="1240"/>
    </row>
    <row r="212" spans="8:12">
      <c r="H212" s="1240"/>
      <c r="I212" s="1239"/>
      <c r="J212" s="1240"/>
      <c r="K212" s="1191"/>
      <c r="L212" s="1240"/>
    </row>
    <row r="213" spans="8:12">
      <c r="H213" s="1240"/>
      <c r="I213" s="1239"/>
      <c r="J213" s="1240"/>
      <c r="K213" s="1191"/>
      <c r="L213" s="1240"/>
    </row>
    <row r="214" spans="8:12">
      <c r="H214" s="1240"/>
      <c r="I214" s="1239"/>
      <c r="J214" s="1240"/>
      <c r="K214" s="1191"/>
      <c r="L214" s="1240"/>
    </row>
    <row r="215" spans="8:12">
      <c r="H215" s="1240"/>
      <c r="I215" s="1239"/>
      <c r="J215" s="1240"/>
      <c r="K215" s="1191"/>
      <c r="L215" s="1240"/>
    </row>
    <row r="216" spans="8:12">
      <c r="H216" s="1240"/>
      <c r="I216" s="1239"/>
      <c r="J216" s="1240"/>
      <c r="K216" s="1191"/>
      <c r="L216" s="1240"/>
    </row>
    <row r="217" spans="8:12">
      <c r="H217" s="1240"/>
      <c r="I217" s="1239"/>
      <c r="J217" s="1240"/>
      <c r="K217" s="1191"/>
      <c r="L217" s="1240"/>
    </row>
    <row r="218" spans="8:12">
      <c r="H218" s="1240"/>
      <c r="I218" s="1239"/>
      <c r="J218" s="1240"/>
      <c r="K218" s="1191"/>
      <c r="L218" s="1240"/>
    </row>
    <row r="219" spans="8:12">
      <c r="H219" s="1240"/>
      <c r="I219" s="1239"/>
      <c r="J219" s="1240"/>
      <c r="K219" s="1191"/>
      <c r="L219" s="1240"/>
    </row>
    <row r="220" spans="8:12">
      <c r="H220" s="1240"/>
      <c r="I220" s="1239"/>
      <c r="J220" s="1240"/>
      <c r="K220" s="1191"/>
      <c r="L220" s="1240"/>
    </row>
    <row r="221" spans="8:12">
      <c r="H221" s="1240"/>
      <c r="I221" s="1239"/>
      <c r="J221" s="1240"/>
      <c r="K221" s="1191"/>
      <c r="L221" s="1240"/>
    </row>
    <row r="222" spans="8:12">
      <c r="K222" s="786"/>
    </row>
    <row r="223" spans="8:12">
      <c r="K223" s="786"/>
    </row>
    <row r="224" spans="8:12">
      <c r="K224" s="786"/>
    </row>
    <row r="225" spans="11:11">
      <c r="K225" s="786"/>
    </row>
    <row r="226" spans="11:11">
      <c r="K226" s="786"/>
    </row>
    <row r="227" spans="11:11">
      <c r="K227" s="786"/>
    </row>
    <row r="228" spans="11:11">
      <c r="K228" s="786"/>
    </row>
    <row r="229" spans="11:11">
      <c r="K229" s="786"/>
    </row>
    <row r="230" spans="11:11">
      <c r="K230" s="786"/>
    </row>
    <row r="231" spans="11:11">
      <c r="K231" s="786"/>
    </row>
    <row r="232" spans="11:11">
      <c r="K232" s="786"/>
    </row>
    <row r="233" spans="11:11">
      <c r="K233" s="786"/>
    </row>
    <row r="234" spans="11:11">
      <c r="K234" s="786"/>
    </row>
    <row r="235" spans="11:11">
      <c r="K235" s="786"/>
    </row>
    <row r="236" spans="11:11">
      <c r="K236" s="786"/>
    </row>
    <row r="237" spans="11:11">
      <c r="K237" s="786"/>
    </row>
    <row r="238" spans="11:11">
      <c r="K238" s="786"/>
    </row>
    <row r="239" spans="11:11">
      <c r="K239" s="786"/>
    </row>
    <row r="240" spans="11:11">
      <c r="K240" s="786"/>
    </row>
    <row r="241" spans="11:11">
      <c r="K241" s="786"/>
    </row>
    <row r="242" spans="11:11">
      <c r="K242" s="786"/>
    </row>
    <row r="243" spans="11:11">
      <c r="K243" s="786"/>
    </row>
    <row r="244" spans="11:11">
      <c r="K244" s="786"/>
    </row>
    <row r="245" spans="11:11">
      <c r="K245" s="786"/>
    </row>
    <row r="246" spans="11:11">
      <c r="K246" s="786"/>
    </row>
    <row r="247" spans="11:11">
      <c r="K247" s="786"/>
    </row>
    <row r="248" spans="11:11">
      <c r="K248" s="786"/>
    </row>
    <row r="249" spans="11:11">
      <c r="K249" s="786"/>
    </row>
    <row r="250" spans="11:11">
      <c r="K250" s="786"/>
    </row>
    <row r="251" spans="11:11">
      <c r="K251" s="786"/>
    </row>
    <row r="252" spans="11:11">
      <c r="K252" s="786"/>
    </row>
    <row r="253" spans="11:11">
      <c r="K253" s="786"/>
    </row>
    <row r="254" spans="11:11">
      <c r="K254" s="786"/>
    </row>
    <row r="255" spans="11:11">
      <c r="K255" s="786"/>
    </row>
    <row r="256" spans="11:11">
      <c r="K256" s="786"/>
    </row>
    <row r="257" spans="11:11">
      <c r="K257" s="786"/>
    </row>
    <row r="258" spans="11:11">
      <c r="K258" s="786"/>
    </row>
    <row r="259" spans="11:11">
      <c r="K259" s="786"/>
    </row>
    <row r="260" spans="11:11">
      <c r="K260" s="786"/>
    </row>
    <row r="261" spans="11:11">
      <c r="K261" s="786"/>
    </row>
    <row r="262" spans="11:11">
      <c r="K262" s="786"/>
    </row>
    <row r="263" spans="11:11">
      <c r="K263" s="786"/>
    </row>
    <row r="264" spans="11:11">
      <c r="K264" s="786"/>
    </row>
    <row r="265" spans="11:11">
      <c r="K265" s="786"/>
    </row>
    <row r="266" spans="11:11">
      <c r="K266" s="786"/>
    </row>
    <row r="267" spans="11:11">
      <c r="K267" s="786"/>
    </row>
    <row r="268" spans="11:11">
      <c r="K268" s="786"/>
    </row>
    <row r="269" spans="11:11">
      <c r="K269" s="786"/>
    </row>
    <row r="270" spans="11:11">
      <c r="K270" s="786"/>
    </row>
    <row r="271" spans="11:11">
      <c r="K271" s="786"/>
    </row>
    <row r="272" spans="11:11">
      <c r="K272" s="786"/>
    </row>
    <row r="273" spans="11:11">
      <c r="K273" s="786"/>
    </row>
    <row r="274" spans="11:11">
      <c r="K274" s="786"/>
    </row>
    <row r="275" spans="11:11">
      <c r="K275" s="786"/>
    </row>
    <row r="276" spans="11:11">
      <c r="K276" s="786"/>
    </row>
    <row r="277" spans="11:11">
      <c r="K277" s="786"/>
    </row>
    <row r="278" spans="11:11">
      <c r="K278" s="786"/>
    </row>
    <row r="279" spans="11:11">
      <c r="K279" s="786"/>
    </row>
    <row r="280" spans="11:11">
      <c r="K280" s="786"/>
    </row>
    <row r="281" spans="11:11">
      <c r="K281" s="786"/>
    </row>
    <row r="282" spans="11:11">
      <c r="K282" s="786"/>
    </row>
    <row r="283" spans="11:11">
      <c r="K283" s="786"/>
    </row>
    <row r="284" spans="11:11">
      <c r="K284" s="786"/>
    </row>
    <row r="285" spans="11:11">
      <c r="K285" s="786"/>
    </row>
    <row r="286" spans="11:11">
      <c r="K286" s="786"/>
    </row>
    <row r="287" spans="11:11">
      <c r="K287" s="786"/>
    </row>
    <row r="288" spans="11:11">
      <c r="K288" s="786"/>
    </row>
    <row r="289" spans="11:11">
      <c r="K289" s="786"/>
    </row>
    <row r="290" spans="11:11">
      <c r="K290" s="786"/>
    </row>
    <row r="291" spans="11:11">
      <c r="K291" s="786"/>
    </row>
    <row r="292" spans="11:11">
      <c r="K292" s="786"/>
    </row>
    <row r="293" spans="11:11">
      <c r="K293" s="786"/>
    </row>
    <row r="294" spans="11:11">
      <c r="K294" s="786"/>
    </row>
    <row r="295" spans="11:11">
      <c r="K295" s="786"/>
    </row>
    <row r="296" spans="11:11">
      <c r="K296" s="786"/>
    </row>
    <row r="297" spans="11:11">
      <c r="K297" s="786"/>
    </row>
    <row r="298" spans="11:11">
      <c r="K298" s="786"/>
    </row>
    <row r="299" spans="11:11">
      <c r="K299" s="786"/>
    </row>
    <row r="300" spans="11:11">
      <c r="K300" s="786"/>
    </row>
    <row r="301" spans="11:11">
      <c r="K301" s="786"/>
    </row>
    <row r="302" spans="11:11">
      <c r="K302" s="786"/>
    </row>
    <row r="303" spans="11:11">
      <c r="K303" s="786"/>
    </row>
    <row r="304" spans="11:11">
      <c r="K304" s="786"/>
    </row>
    <row r="305" spans="11:11">
      <c r="K305" s="786"/>
    </row>
    <row r="306" spans="11:11">
      <c r="K306" s="786"/>
    </row>
    <row r="307" spans="11:11">
      <c r="K307" s="786"/>
    </row>
    <row r="308" spans="11:11">
      <c r="K308" s="786"/>
    </row>
    <row r="309" spans="11:11">
      <c r="K309" s="786"/>
    </row>
    <row r="310" spans="11:11">
      <c r="K310" s="786"/>
    </row>
    <row r="311" spans="11:11">
      <c r="K311" s="786"/>
    </row>
    <row r="312" spans="11:11">
      <c r="K312" s="786"/>
    </row>
    <row r="313" spans="11:11">
      <c r="K313" s="786"/>
    </row>
    <row r="314" spans="11:11">
      <c r="K314" s="786"/>
    </row>
    <row r="315" spans="11:11">
      <c r="K315" s="786"/>
    </row>
    <row r="316" spans="11:11">
      <c r="K316" s="786"/>
    </row>
    <row r="317" spans="11:11">
      <c r="K317" s="786"/>
    </row>
    <row r="318" spans="11:11">
      <c r="K318" s="786"/>
    </row>
    <row r="319" spans="11:11">
      <c r="K319" s="786"/>
    </row>
    <row r="320" spans="11:11">
      <c r="K320" s="786"/>
    </row>
    <row r="321" spans="11:11">
      <c r="K321" s="786"/>
    </row>
    <row r="322" spans="11:11">
      <c r="K322" s="786"/>
    </row>
    <row r="323" spans="11:11">
      <c r="K323" s="786"/>
    </row>
    <row r="324" spans="11:11">
      <c r="K324" s="786"/>
    </row>
    <row r="325" spans="11:11">
      <c r="K325" s="786"/>
    </row>
    <row r="326" spans="11:11">
      <c r="K326" s="786"/>
    </row>
    <row r="327" spans="11:11">
      <c r="K327" s="786"/>
    </row>
    <row r="328" spans="11:11">
      <c r="K328" s="786"/>
    </row>
    <row r="329" spans="11:11">
      <c r="K329" s="786"/>
    </row>
    <row r="330" spans="11:11">
      <c r="K330" s="786"/>
    </row>
    <row r="331" spans="11:11">
      <c r="K331" s="786"/>
    </row>
    <row r="332" spans="11:11">
      <c r="K332" s="786"/>
    </row>
    <row r="333" spans="11:11">
      <c r="K333" s="786"/>
    </row>
    <row r="334" spans="11:11">
      <c r="K334" s="786"/>
    </row>
    <row r="335" spans="11:11">
      <c r="K335" s="786"/>
    </row>
    <row r="336" spans="11:11">
      <c r="K336" s="786"/>
    </row>
    <row r="337" spans="11:11">
      <c r="K337" s="786"/>
    </row>
    <row r="338" spans="11:11">
      <c r="K338" s="786"/>
    </row>
    <row r="339" spans="11:11">
      <c r="K339" s="786"/>
    </row>
    <row r="340" spans="11:11">
      <c r="K340" s="786"/>
    </row>
    <row r="341" spans="11:11">
      <c r="K341" s="786"/>
    </row>
    <row r="342" spans="11:11">
      <c r="K342" s="786"/>
    </row>
    <row r="343" spans="11:11">
      <c r="K343" s="786"/>
    </row>
    <row r="344" spans="11:11">
      <c r="K344" s="786"/>
    </row>
    <row r="345" spans="11:11">
      <c r="K345" s="786"/>
    </row>
    <row r="346" spans="11:11">
      <c r="K346" s="786"/>
    </row>
    <row r="347" spans="11:11">
      <c r="K347" s="786"/>
    </row>
    <row r="348" spans="11:11">
      <c r="K348" s="786"/>
    </row>
    <row r="349" spans="11:11">
      <c r="K349" s="786"/>
    </row>
    <row r="350" spans="11:11">
      <c r="K350" s="786"/>
    </row>
    <row r="351" spans="11:11">
      <c r="K351" s="786"/>
    </row>
    <row r="352" spans="11:11">
      <c r="K352" s="786"/>
    </row>
    <row r="353" spans="11:11">
      <c r="K353" s="786"/>
    </row>
    <row r="354" spans="11:11">
      <c r="K354" s="786"/>
    </row>
    <row r="355" spans="11:11">
      <c r="K355" s="786"/>
    </row>
    <row r="356" spans="11:11">
      <c r="K356" s="786"/>
    </row>
    <row r="357" spans="11:11">
      <c r="K357" s="786"/>
    </row>
    <row r="358" spans="11:11">
      <c r="K358" s="786"/>
    </row>
    <row r="359" spans="11:11">
      <c r="K359" s="786"/>
    </row>
    <row r="360" spans="11:11">
      <c r="K360" s="786"/>
    </row>
    <row r="361" spans="11:11">
      <c r="K361" s="786"/>
    </row>
    <row r="362" spans="11:11">
      <c r="K362" s="786"/>
    </row>
    <row r="363" spans="11:11">
      <c r="K363" s="786"/>
    </row>
    <row r="364" spans="11:11">
      <c r="K364" s="786"/>
    </row>
    <row r="365" spans="11:11">
      <c r="K365" s="786"/>
    </row>
    <row r="366" spans="11:11">
      <c r="K366" s="786"/>
    </row>
    <row r="367" spans="11:11">
      <c r="K367" s="786"/>
    </row>
    <row r="368" spans="11:11">
      <c r="K368" s="786"/>
    </row>
    <row r="369" spans="11:11">
      <c r="K369" s="786"/>
    </row>
    <row r="370" spans="11:11">
      <c r="K370" s="786"/>
    </row>
    <row r="371" spans="11:11">
      <c r="K371" s="786"/>
    </row>
    <row r="372" spans="11:11">
      <c r="K372" s="786"/>
    </row>
    <row r="373" spans="11:11">
      <c r="K373" s="786"/>
    </row>
    <row r="374" spans="11:11">
      <c r="K374" s="786"/>
    </row>
    <row r="375" spans="11:11">
      <c r="K375" s="786"/>
    </row>
    <row r="376" spans="11:11">
      <c r="K376" s="786"/>
    </row>
    <row r="377" spans="11:11">
      <c r="K377" s="786"/>
    </row>
    <row r="378" spans="11:11">
      <c r="K378" s="786"/>
    </row>
    <row r="379" spans="11:11">
      <c r="K379" s="786"/>
    </row>
    <row r="380" spans="11:11">
      <c r="K380" s="786"/>
    </row>
    <row r="381" spans="11:11">
      <c r="K381" s="786"/>
    </row>
    <row r="382" spans="11:11">
      <c r="K382" s="786"/>
    </row>
    <row r="383" spans="11:11">
      <c r="K383" s="786"/>
    </row>
    <row r="384" spans="11:11">
      <c r="K384" s="786"/>
    </row>
    <row r="385" spans="11:11">
      <c r="K385" s="786"/>
    </row>
    <row r="386" spans="11:11">
      <c r="K386" s="786"/>
    </row>
    <row r="387" spans="11:11">
      <c r="K387" s="786"/>
    </row>
    <row r="388" spans="11:11">
      <c r="K388" s="786"/>
    </row>
    <row r="389" spans="11:11">
      <c r="K389" s="786"/>
    </row>
    <row r="390" spans="11:11">
      <c r="K390" s="786"/>
    </row>
    <row r="391" spans="11:11">
      <c r="K391" s="786"/>
    </row>
    <row r="392" spans="11:11">
      <c r="K392" s="786"/>
    </row>
    <row r="393" spans="11:11">
      <c r="K393" s="786"/>
    </row>
    <row r="394" spans="11:11">
      <c r="K394" s="786"/>
    </row>
    <row r="395" spans="11:11">
      <c r="K395" s="786"/>
    </row>
    <row r="396" spans="11:11">
      <c r="K396" s="786"/>
    </row>
    <row r="397" spans="11:11">
      <c r="K397" s="786"/>
    </row>
    <row r="398" spans="11:11">
      <c r="K398" s="786"/>
    </row>
    <row r="399" spans="11:11">
      <c r="K399" s="786"/>
    </row>
    <row r="400" spans="11:11">
      <c r="K400" s="786"/>
    </row>
    <row r="401" spans="11:11">
      <c r="K401" s="786"/>
    </row>
    <row r="402" spans="11:11">
      <c r="K402" s="786"/>
    </row>
    <row r="403" spans="11:11">
      <c r="K403" s="786"/>
    </row>
    <row r="404" spans="11:11">
      <c r="K404" s="786"/>
    </row>
    <row r="405" spans="11:11">
      <c r="K405" s="786"/>
    </row>
    <row r="406" spans="11:11">
      <c r="K406" s="786"/>
    </row>
    <row r="407" spans="11:11">
      <c r="K407" s="786"/>
    </row>
    <row r="408" spans="11:11">
      <c r="K408" s="786"/>
    </row>
    <row r="409" spans="11:11">
      <c r="K409" s="786"/>
    </row>
    <row r="410" spans="11:11">
      <c r="K410" s="786"/>
    </row>
    <row r="411" spans="11:11">
      <c r="K411" s="786"/>
    </row>
    <row r="412" spans="11:11">
      <c r="K412" s="786"/>
    </row>
    <row r="413" spans="11:11">
      <c r="K413" s="786"/>
    </row>
    <row r="414" spans="11:11">
      <c r="K414" s="786"/>
    </row>
    <row r="415" spans="11:11">
      <c r="K415" s="786"/>
    </row>
    <row r="416" spans="11:11">
      <c r="K416" s="786"/>
    </row>
    <row r="417" spans="11:11">
      <c r="K417" s="786"/>
    </row>
    <row r="418" spans="11:11">
      <c r="K418" s="786"/>
    </row>
    <row r="419" spans="11:11">
      <c r="K419" s="786"/>
    </row>
    <row r="420" spans="11:11">
      <c r="K420" s="786"/>
    </row>
    <row r="421" spans="11:11">
      <c r="K421" s="786"/>
    </row>
    <row r="422" spans="11:11">
      <c r="K422" s="786"/>
    </row>
    <row r="423" spans="11:11">
      <c r="K423" s="786"/>
    </row>
    <row r="424" spans="11:11">
      <c r="K424" s="786"/>
    </row>
    <row r="425" spans="11:11">
      <c r="K425" s="786"/>
    </row>
    <row r="426" spans="11:11">
      <c r="K426" s="786"/>
    </row>
    <row r="427" spans="11:11">
      <c r="K427" s="786"/>
    </row>
    <row r="428" spans="11:11">
      <c r="K428" s="786"/>
    </row>
    <row r="429" spans="11:11">
      <c r="K429" s="786"/>
    </row>
    <row r="430" spans="11:11">
      <c r="K430" s="786"/>
    </row>
    <row r="431" spans="11:11">
      <c r="K431" s="786"/>
    </row>
    <row r="432" spans="11:11">
      <c r="K432" s="786"/>
    </row>
    <row r="433" spans="11:11">
      <c r="K433" s="786"/>
    </row>
    <row r="434" spans="11:11">
      <c r="K434" s="786"/>
    </row>
    <row r="435" spans="11:11">
      <c r="K435" s="786"/>
    </row>
    <row r="436" spans="11:11">
      <c r="K436" s="786"/>
    </row>
    <row r="437" spans="11:11">
      <c r="K437" s="786"/>
    </row>
    <row r="438" spans="11:11">
      <c r="K438" s="786"/>
    </row>
    <row r="439" spans="11:11">
      <c r="K439" s="786"/>
    </row>
    <row r="440" spans="11:11">
      <c r="K440" s="786"/>
    </row>
    <row r="441" spans="11:11">
      <c r="K441" s="786"/>
    </row>
    <row r="442" spans="11:11">
      <c r="K442" s="786"/>
    </row>
    <row r="443" spans="11:11">
      <c r="K443" s="786"/>
    </row>
    <row r="444" spans="11:11">
      <c r="K444" s="786"/>
    </row>
    <row r="445" spans="11:11">
      <c r="K445" s="786"/>
    </row>
    <row r="446" spans="11:11">
      <c r="K446" s="786"/>
    </row>
    <row r="447" spans="11:11">
      <c r="K447" s="786"/>
    </row>
    <row r="448" spans="11:11">
      <c r="K448" s="786"/>
    </row>
    <row r="449" spans="11:11">
      <c r="K449" s="786"/>
    </row>
    <row r="450" spans="11:11">
      <c r="K450" s="786"/>
    </row>
    <row r="451" spans="11:11">
      <c r="K451" s="786"/>
    </row>
    <row r="452" spans="11:11">
      <c r="K452" s="786"/>
    </row>
    <row r="453" spans="11:11">
      <c r="K453" s="786"/>
    </row>
    <row r="454" spans="11:11">
      <c r="K454" s="786"/>
    </row>
    <row r="455" spans="11:11">
      <c r="K455" s="786"/>
    </row>
    <row r="456" spans="11:11">
      <c r="K456" s="786"/>
    </row>
    <row r="457" spans="11:11">
      <c r="K457" s="786"/>
    </row>
    <row r="458" spans="11:11">
      <c r="K458" s="786"/>
    </row>
    <row r="459" spans="11:11">
      <c r="K459" s="786"/>
    </row>
    <row r="460" spans="11:11">
      <c r="K460" s="786"/>
    </row>
    <row r="461" spans="11:11">
      <c r="K461" s="786"/>
    </row>
    <row r="462" spans="11:11">
      <c r="K462" s="786"/>
    </row>
    <row r="463" spans="11:11">
      <c r="K463" s="786"/>
    </row>
    <row r="464" spans="11:11">
      <c r="K464" s="786"/>
    </row>
    <row r="465" spans="11:11">
      <c r="K465" s="786"/>
    </row>
    <row r="466" spans="11:11">
      <c r="K466" s="786"/>
    </row>
    <row r="467" spans="11:11">
      <c r="K467" s="786"/>
    </row>
    <row r="468" spans="11:11">
      <c r="K468" s="786"/>
    </row>
    <row r="469" spans="11:11">
      <c r="K469" s="786"/>
    </row>
    <row r="470" spans="11:11">
      <c r="K470" s="786"/>
    </row>
    <row r="471" spans="11:11">
      <c r="K471" s="786"/>
    </row>
    <row r="472" spans="11:11">
      <c r="K472" s="786"/>
    </row>
    <row r="473" spans="11:11">
      <c r="K473" s="786"/>
    </row>
    <row r="474" spans="11:11">
      <c r="K474" s="786"/>
    </row>
    <row r="475" spans="11:11">
      <c r="K475" s="786"/>
    </row>
    <row r="476" spans="11:11">
      <c r="K476" s="786"/>
    </row>
    <row r="477" spans="11:11">
      <c r="K477" s="786"/>
    </row>
    <row r="478" spans="11:11">
      <c r="K478" s="786"/>
    </row>
    <row r="479" spans="11:11">
      <c r="K479" s="786"/>
    </row>
    <row r="480" spans="11:11">
      <c r="K480" s="786"/>
    </row>
    <row r="481" spans="11:11">
      <c r="K481" s="786"/>
    </row>
    <row r="482" spans="11:11">
      <c r="K482" s="786"/>
    </row>
    <row r="483" spans="11:11">
      <c r="K483" s="786"/>
    </row>
    <row r="484" spans="11:11">
      <c r="K484" s="786"/>
    </row>
    <row r="485" spans="11:11">
      <c r="K485" s="786"/>
    </row>
    <row r="486" spans="11:11">
      <c r="K486" s="786"/>
    </row>
    <row r="487" spans="11:11">
      <c r="K487" s="786"/>
    </row>
    <row r="488" spans="11:11">
      <c r="K488" s="786"/>
    </row>
    <row r="489" spans="11:11">
      <c r="K489" s="786"/>
    </row>
    <row r="490" spans="11:11">
      <c r="K490" s="786"/>
    </row>
    <row r="491" spans="11:11">
      <c r="K491" s="786"/>
    </row>
    <row r="492" spans="11:11">
      <c r="K492" s="786"/>
    </row>
    <row r="493" spans="11:11">
      <c r="K493" s="786"/>
    </row>
    <row r="494" spans="11:11">
      <c r="K494" s="786"/>
    </row>
    <row r="495" spans="11:11">
      <c r="K495" s="786"/>
    </row>
    <row r="496" spans="11:11">
      <c r="K496" s="786"/>
    </row>
    <row r="497" spans="11:11">
      <c r="K497" s="786"/>
    </row>
    <row r="498" spans="11:11">
      <c r="K498" s="786"/>
    </row>
    <row r="499" spans="11:11">
      <c r="K499" s="786"/>
    </row>
    <row r="500" spans="11:11">
      <c r="K500" s="786"/>
    </row>
    <row r="501" spans="11:11">
      <c r="K501" s="786"/>
    </row>
    <row r="502" spans="11:11">
      <c r="K502" s="786"/>
    </row>
    <row r="503" spans="11:11">
      <c r="K503" s="786"/>
    </row>
    <row r="504" spans="11:11">
      <c r="K504" s="786"/>
    </row>
    <row r="505" spans="11:11">
      <c r="K505" s="786"/>
    </row>
    <row r="506" spans="11:11">
      <c r="K506" s="786"/>
    </row>
    <row r="507" spans="11:11">
      <c r="K507" s="786"/>
    </row>
    <row r="508" spans="11:11">
      <c r="K508" s="786"/>
    </row>
    <row r="509" spans="11:11">
      <c r="K509" s="786"/>
    </row>
    <row r="510" spans="11:11">
      <c r="K510" s="786"/>
    </row>
    <row r="511" spans="11:11">
      <c r="K511" s="786"/>
    </row>
    <row r="512" spans="11:11">
      <c r="K512" s="786"/>
    </row>
    <row r="513" spans="11:11">
      <c r="K513" s="786"/>
    </row>
    <row r="514" spans="11:11">
      <c r="K514" s="786"/>
    </row>
    <row r="515" spans="11:11">
      <c r="K515" s="786"/>
    </row>
    <row r="516" spans="11:11">
      <c r="K516" s="786"/>
    </row>
    <row r="517" spans="11:11">
      <c r="K517" s="786"/>
    </row>
    <row r="518" spans="11:11">
      <c r="K518" s="786"/>
    </row>
    <row r="519" spans="11:11">
      <c r="K519" s="786"/>
    </row>
    <row r="520" spans="11:11">
      <c r="K520" s="786"/>
    </row>
    <row r="521" spans="11:11">
      <c r="K521" s="786"/>
    </row>
    <row r="522" spans="11:11">
      <c r="K522" s="786"/>
    </row>
    <row r="523" spans="11:11">
      <c r="K523" s="786"/>
    </row>
    <row r="524" spans="11:11">
      <c r="K524" s="786"/>
    </row>
    <row r="525" spans="11:11">
      <c r="K525" s="786"/>
    </row>
    <row r="526" spans="11:11">
      <c r="K526" s="786"/>
    </row>
    <row r="527" spans="11:11">
      <c r="K527" s="786"/>
    </row>
    <row r="528" spans="11:11">
      <c r="K528" s="786"/>
    </row>
    <row r="529" spans="11:11">
      <c r="K529" s="786"/>
    </row>
    <row r="530" spans="11:11">
      <c r="K530" s="786"/>
    </row>
    <row r="531" spans="11:11">
      <c r="K531" s="786"/>
    </row>
    <row r="532" spans="11:11">
      <c r="K532" s="786"/>
    </row>
    <row r="533" spans="11:11">
      <c r="K533" s="786"/>
    </row>
    <row r="534" spans="11:11">
      <c r="K534" s="786"/>
    </row>
    <row r="535" spans="11:11">
      <c r="K535" s="786"/>
    </row>
    <row r="536" spans="11:11">
      <c r="K536" s="786"/>
    </row>
    <row r="537" spans="11:11">
      <c r="K537" s="786"/>
    </row>
    <row r="538" spans="11:11">
      <c r="K538" s="786"/>
    </row>
    <row r="539" spans="11:11">
      <c r="K539" s="786"/>
    </row>
    <row r="540" spans="11:11">
      <c r="K540" s="786"/>
    </row>
    <row r="541" spans="11:11">
      <c r="K541" s="786"/>
    </row>
    <row r="542" spans="11:11">
      <c r="K542" s="786"/>
    </row>
    <row r="543" spans="11:11">
      <c r="K543" s="786"/>
    </row>
    <row r="544" spans="11:11">
      <c r="K544" s="786"/>
    </row>
    <row r="545" spans="11:11">
      <c r="K545" s="786"/>
    </row>
    <row r="546" spans="11:11">
      <c r="K546" s="786"/>
    </row>
    <row r="547" spans="11:11">
      <c r="K547" s="786"/>
    </row>
    <row r="548" spans="11:11">
      <c r="K548" s="786"/>
    </row>
    <row r="549" spans="11:11">
      <c r="K549" s="786"/>
    </row>
    <row r="550" spans="11:11">
      <c r="K550" s="786"/>
    </row>
    <row r="551" spans="11:11">
      <c r="K551" s="786"/>
    </row>
    <row r="552" spans="11:11">
      <c r="K552" s="786"/>
    </row>
    <row r="553" spans="11:11">
      <c r="K553" s="786"/>
    </row>
    <row r="554" spans="11:11">
      <c r="K554" s="786"/>
    </row>
    <row r="555" spans="11:11">
      <c r="K555" s="786"/>
    </row>
    <row r="556" spans="11:11">
      <c r="K556" s="786"/>
    </row>
    <row r="557" spans="11:11">
      <c r="K557" s="786"/>
    </row>
    <row r="558" spans="11:11">
      <c r="K558" s="786"/>
    </row>
    <row r="559" spans="11:11">
      <c r="K559" s="786"/>
    </row>
    <row r="560" spans="11:11">
      <c r="K560" s="786"/>
    </row>
    <row r="561" spans="11:11">
      <c r="K561" s="786"/>
    </row>
    <row r="562" spans="11:11">
      <c r="K562" s="786"/>
    </row>
    <row r="563" spans="11:11">
      <c r="K563" s="786"/>
    </row>
    <row r="564" spans="11:11">
      <c r="K564" s="786"/>
    </row>
    <row r="565" spans="11:11">
      <c r="K565" s="786"/>
    </row>
    <row r="566" spans="11:11">
      <c r="K566" s="786"/>
    </row>
    <row r="567" spans="11:11">
      <c r="K567" s="786"/>
    </row>
    <row r="568" spans="11:11">
      <c r="K568" s="786"/>
    </row>
    <row r="569" spans="11:11">
      <c r="K569" s="786"/>
    </row>
    <row r="570" spans="11:11">
      <c r="K570" s="786"/>
    </row>
    <row r="571" spans="11:11">
      <c r="K571" s="786"/>
    </row>
    <row r="572" spans="11:11">
      <c r="K572" s="786"/>
    </row>
    <row r="573" spans="11:11">
      <c r="K573" s="786"/>
    </row>
    <row r="574" spans="11:11">
      <c r="K574" s="786"/>
    </row>
    <row r="575" spans="11:11">
      <c r="K575" s="786"/>
    </row>
    <row r="576" spans="11:11">
      <c r="K576" s="786"/>
    </row>
    <row r="577" spans="11:11">
      <c r="K577" s="786"/>
    </row>
    <row r="578" spans="11:11">
      <c r="K578" s="786"/>
    </row>
    <row r="579" spans="11:11">
      <c r="K579" s="786"/>
    </row>
    <row r="580" spans="11:11">
      <c r="K580" s="786"/>
    </row>
    <row r="581" spans="11:11">
      <c r="K581" s="786"/>
    </row>
    <row r="582" spans="11:11">
      <c r="K582" s="786"/>
    </row>
    <row r="583" spans="11:11">
      <c r="K583" s="786"/>
    </row>
    <row r="584" spans="11:11">
      <c r="K584" s="786"/>
    </row>
    <row r="585" spans="11:11">
      <c r="K585" s="786"/>
    </row>
    <row r="586" spans="11:11">
      <c r="K586" s="786"/>
    </row>
    <row r="587" spans="11:11">
      <c r="K587" s="786"/>
    </row>
    <row r="588" spans="11:11">
      <c r="K588" s="786"/>
    </row>
    <row r="589" spans="11:11">
      <c r="K589" s="786"/>
    </row>
    <row r="590" spans="11:11">
      <c r="K590" s="786"/>
    </row>
    <row r="591" spans="11:11">
      <c r="K591" s="786"/>
    </row>
    <row r="592" spans="11:11">
      <c r="K592" s="786"/>
    </row>
    <row r="593" spans="11:11">
      <c r="K593" s="786"/>
    </row>
    <row r="594" spans="11:11">
      <c r="K594" s="786"/>
    </row>
    <row r="595" spans="11:11">
      <c r="K595" s="786"/>
    </row>
    <row r="596" spans="11:11">
      <c r="K596" s="786"/>
    </row>
    <row r="597" spans="11:11">
      <c r="K597" s="786"/>
    </row>
    <row r="598" spans="11:11">
      <c r="K598" s="786"/>
    </row>
    <row r="599" spans="11:11">
      <c r="K599" s="786"/>
    </row>
    <row r="600" spans="11:11">
      <c r="K600" s="786"/>
    </row>
    <row r="601" spans="11:11">
      <c r="K601" s="786"/>
    </row>
    <row r="602" spans="11:11">
      <c r="K602" s="786"/>
    </row>
    <row r="603" spans="11:11">
      <c r="K603" s="786"/>
    </row>
    <row r="604" spans="11:11">
      <c r="K604" s="786"/>
    </row>
    <row r="605" spans="11:11">
      <c r="K605" s="786"/>
    </row>
    <row r="606" spans="11:11">
      <c r="K606" s="786"/>
    </row>
    <row r="607" spans="11:11">
      <c r="K607" s="786"/>
    </row>
    <row r="608" spans="11:11">
      <c r="K608" s="786"/>
    </row>
    <row r="609" spans="11:11">
      <c r="K609" s="786"/>
    </row>
    <row r="610" spans="11:11">
      <c r="K610" s="786"/>
    </row>
    <row r="611" spans="11:11">
      <c r="K611" s="786"/>
    </row>
    <row r="612" spans="11:11">
      <c r="K612" s="791"/>
    </row>
    <row r="613" spans="11:11">
      <c r="K613" s="791"/>
    </row>
    <row r="614" spans="11:11">
      <c r="K614" s="791"/>
    </row>
    <row r="615" spans="11:11">
      <c r="K615" s="791"/>
    </row>
    <row r="616" spans="11:11">
      <c r="K616" s="791"/>
    </row>
    <row r="617" spans="11:11">
      <c r="K617" s="791"/>
    </row>
    <row r="618" spans="11:11">
      <c r="K618" s="791"/>
    </row>
    <row r="619" spans="11:11">
      <c r="K619" s="791"/>
    </row>
    <row r="620" spans="11:11">
      <c r="K620" s="791"/>
    </row>
    <row r="621" spans="11:11">
      <c r="K621" s="791"/>
    </row>
    <row r="622" spans="11:11">
      <c r="K622" s="791"/>
    </row>
    <row r="623" spans="11:11">
      <c r="K623" s="791"/>
    </row>
    <row r="624" spans="11:11">
      <c r="K624" s="791"/>
    </row>
    <row r="625" spans="11:11">
      <c r="K625" s="791"/>
    </row>
    <row r="626" spans="11:11">
      <c r="K626" s="791"/>
    </row>
    <row r="627" spans="11:11">
      <c r="K627" s="791"/>
    </row>
    <row r="628" spans="11:11">
      <c r="K628" s="791"/>
    </row>
    <row r="629" spans="11:11">
      <c r="K629" s="791"/>
    </row>
    <row r="630" spans="11:11">
      <c r="K630" s="791"/>
    </row>
    <row r="631" spans="11:11">
      <c r="K631" s="791"/>
    </row>
    <row r="632" spans="11:11">
      <c r="K632" s="791"/>
    </row>
    <row r="633" spans="11:11">
      <c r="K633" s="791"/>
    </row>
    <row r="634" spans="11:11">
      <c r="K634" s="791"/>
    </row>
    <row r="635" spans="11:11">
      <c r="K635" s="791"/>
    </row>
    <row r="636" spans="11:11">
      <c r="K636" s="791"/>
    </row>
    <row r="637" spans="11:11">
      <c r="K637" s="791"/>
    </row>
    <row r="638" spans="11:11">
      <c r="K638" s="791"/>
    </row>
    <row r="639" spans="11:11">
      <c r="K639" s="791"/>
    </row>
    <row r="640" spans="11:11">
      <c r="K640" s="791"/>
    </row>
    <row r="641" spans="11:11">
      <c r="K641" s="791"/>
    </row>
    <row r="642" spans="11:11">
      <c r="K642" s="791"/>
    </row>
    <row r="643" spans="11:11">
      <c r="K643" s="791"/>
    </row>
    <row r="644" spans="11:11">
      <c r="K644" s="791"/>
    </row>
    <row r="645" spans="11:11">
      <c r="K645" s="791"/>
    </row>
    <row r="646" spans="11:11">
      <c r="K646" s="791"/>
    </row>
    <row r="647" spans="11:11">
      <c r="K647" s="791"/>
    </row>
    <row r="648" spans="11:11">
      <c r="K648" s="791"/>
    </row>
    <row r="649" spans="11:11">
      <c r="K649" s="791"/>
    </row>
    <row r="650" spans="11:11">
      <c r="K650" s="791"/>
    </row>
    <row r="651" spans="11:11">
      <c r="K651" s="791"/>
    </row>
    <row r="652" spans="11:11">
      <c r="K652" s="791"/>
    </row>
    <row r="653" spans="11:11">
      <c r="K653" s="791"/>
    </row>
    <row r="654" spans="11:11">
      <c r="K654" s="791"/>
    </row>
    <row r="655" spans="11:11">
      <c r="K655" s="791"/>
    </row>
    <row r="656" spans="11:11">
      <c r="K656" s="791"/>
    </row>
    <row r="657" spans="11:11">
      <c r="K657" s="791"/>
    </row>
    <row r="658" spans="11:11">
      <c r="K658" s="791"/>
    </row>
    <row r="659" spans="11:11">
      <c r="K659" s="791"/>
    </row>
    <row r="660" spans="11:11">
      <c r="K660" s="791"/>
    </row>
    <row r="661" spans="11:11">
      <c r="K661" s="791"/>
    </row>
    <row r="662" spans="11:11">
      <c r="K662" s="791"/>
    </row>
    <row r="663" spans="11:11">
      <c r="K663" s="791"/>
    </row>
    <row r="664" spans="11:11">
      <c r="K664" s="791"/>
    </row>
    <row r="665" spans="11:11">
      <c r="K665" s="791"/>
    </row>
    <row r="666" spans="11:11">
      <c r="K666" s="791"/>
    </row>
    <row r="667" spans="11:11">
      <c r="K667" s="791"/>
    </row>
    <row r="668" spans="11:11">
      <c r="K668" s="791"/>
    </row>
    <row r="669" spans="11:11">
      <c r="K669" s="791"/>
    </row>
    <row r="670" spans="11:11">
      <c r="K670" s="791"/>
    </row>
    <row r="671" spans="11:11">
      <c r="K671" s="791"/>
    </row>
    <row r="672" spans="11:11">
      <c r="K672" s="791"/>
    </row>
    <row r="673" spans="11:11">
      <c r="K673" s="791"/>
    </row>
    <row r="674" spans="11:11">
      <c r="K674" s="791"/>
    </row>
    <row r="675" spans="11:11">
      <c r="K675" s="791"/>
    </row>
    <row r="676" spans="11:11">
      <c r="K676" s="791"/>
    </row>
    <row r="677" spans="11:11">
      <c r="K677" s="791"/>
    </row>
    <row r="678" spans="11:11">
      <c r="K678" s="791"/>
    </row>
    <row r="679" spans="11:11">
      <c r="K679" s="791"/>
    </row>
    <row r="680" spans="11:11">
      <c r="K680" s="791"/>
    </row>
    <row r="681" spans="11:11">
      <c r="K681" s="791"/>
    </row>
    <row r="682" spans="11:11">
      <c r="K682" s="791"/>
    </row>
    <row r="683" spans="11:11">
      <c r="K683" s="791"/>
    </row>
    <row r="684" spans="11:11">
      <c r="K684" s="791"/>
    </row>
    <row r="685" spans="11:11">
      <c r="K685" s="791"/>
    </row>
    <row r="686" spans="11:11">
      <c r="K686" s="791"/>
    </row>
    <row r="687" spans="11:11">
      <c r="K687" s="791"/>
    </row>
    <row r="688" spans="11:11">
      <c r="K688" s="791"/>
    </row>
    <row r="689" spans="11:11">
      <c r="K689" s="791"/>
    </row>
    <row r="690" spans="11:11">
      <c r="K690" s="791"/>
    </row>
    <row r="691" spans="11:11">
      <c r="K691" s="791"/>
    </row>
    <row r="692" spans="11:11">
      <c r="K692" s="791"/>
    </row>
    <row r="693" spans="11:11">
      <c r="K693" s="791"/>
    </row>
    <row r="694" spans="11:11">
      <c r="K694" s="791"/>
    </row>
    <row r="695" spans="11:11">
      <c r="K695" s="791"/>
    </row>
    <row r="696" spans="11:11">
      <c r="K696" s="791"/>
    </row>
    <row r="697" spans="11:11">
      <c r="K697" s="791"/>
    </row>
    <row r="698" spans="11:11">
      <c r="K698" s="791"/>
    </row>
    <row r="699" spans="11:11">
      <c r="K699" s="791"/>
    </row>
    <row r="700" spans="11:11">
      <c r="K700" s="791"/>
    </row>
    <row r="701" spans="11:11">
      <c r="K701" s="791"/>
    </row>
    <row r="702" spans="11:11">
      <c r="K702" s="791"/>
    </row>
    <row r="703" spans="11:11">
      <c r="K703" s="791"/>
    </row>
    <row r="704" spans="11:11">
      <c r="K704" s="791"/>
    </row>
    <row r="705" spans="11:11">
      <c r="K705" s="791"/>
    </row>
    <row r="706" spans="11:11">
      <c r="K706" s="791"/>
    </row>
    <row r="707" spans="11:11">
      <c r="K707" s="791"/>
    </row>
    <row r="708" spans="11:11">
      <c r="K708" s="791"/>
    </row>
    <row r="709" spans="11:11">
      <c r="K709" s="791"/>
    </row>
    <row r="710" spans="11:11">
      <c r="K710" s="791"/>
    </row>
    <row r="711" spans="11:11">
      <c r="K711" s="791"/>
    </row>
    <row r="712" spans="11:11">
      <c r="K712" s="791"/>
    </row>
    <row r="713" spans="11:11">
      <c r="K713" s="791"/>
    </row>
    <row r="714" spans="11:11">
      <c r="K714" s="791"/>
    </row>
    <row r="715" spans="11:11">
      <c r="K715" s="791"/>
    </row>
    <row r="716" spans="11:11">
      <c r="K716" s="791"/>
    </row>
    <row r="717" spans="11:11">
      <c r="K717" s="791"/>
    </row>
    <row r="718" spans="11:11">
      <c r="K718" s="791"/>
    </row>
    <row r="719" spans="11:11">
      <c r="K719" s="791"/>
    </row>
    <row r="720" spans="11:11">
      <c r="K720" s="791"/>
    </row>
    <row r="721" spans="11:11">
      <c r="K721" s="791"/>
    </row>
    <row r="722" spans="11:11">
      <c r="K722" s="791"/>
    </row>
    <row r="723" spans="11:11">
      <c r="K723" s="791"/>
    </row>
    <row r="724" spans="11:11">
      <c r="K724" s="791"/>
    </row>
    <row r="725" spans="11:11">
      <c r="K725" s="791"/>
    </row>
    <row r="726" spans="11:11">
      <c r="K726" s="791"/>
    </row>
    <row r="727" spans="11:11">
      <c r="K727" s="791"/>
    </row>
    <row r="728" spans="11:11">
      <c r="K728" s="791"/>
    </row>
    <row r="729" spans="11:11">
      <c r="K729" s="791"/>
    </row>
    <row r="730" spans="11:11">
      <c r="K730" s="791"/>
    </row>
    <row r="731" spans="11:11">
      <c r="K731" s="791"/>
    </row>
    <row r="732" spans="11:11">
      <c r="K732" s="791"/>
    </row>
    <row r="733" spans="11:11">
      <c r="K733" s="791"/>
    </row>
    <row r="734" spans="11:11">
      <c r="K734" s="791"/>
    </row>
    <row r="735" spans="11:11">
      <c r="K735" s="791"/>
    </row>
    <row r="736" spans="11:11">
      <c r="K736" s="791"/>
    </row>
    <row r="737" spans="11:11">
      <c r="K737" s="791"/>
    </row>
    <row r="738" spans="11:11">
      <c r="K738" s="791"/>
    </row>
    <row r="739" spans="11:11">
      <c r="K739" s="791"/>
    </row>
    <row r="740" spans="11:11">
      <c r="K740" s="791"/>
    </row>
    <row r="741" spans="11:11">
      <c r="K741" s="791"/>
    </row>
    <row r="742" spans="11:11">
      <c r="K742" s="791"/>
    </row>
    <row r="743" spans="11:11">
      <c r="K743" s="791"/>
    </row>
    <row r="744" spans="11:11">
      <c r="K744" s="791"/>
    </row>
    <row r="745" spans="11:11">
      <c r="K745" s="791"/>
    </row>
    <row r="746" spans="11:11">
      <c r="K746" s="791"/>
    </row>
    <row r="747" spans="11:11">
      <c r="K747" s="791"/>
    </row>
    <row r="748" spans="11:11">
      <c r="K748" s="791"/>
    </row>
    <row r="749" spans="11:11">
      <c r="K749" s="791"/>
    </row>
    <row r="750" spans="11:11">
      <c r="K750" s="791"/>
    </row>
    <row r="751" spans="11:11">
      <c r="K751" s="791"/>
    </row>
    <row r="752" spans="11:11">
      <c r="K752" s="791"/>
    </row>
    <row r="753" spans="11:11">
      <c r="K753" s="791"/>
    </row>
    <row r="754" spans="11:11">
      <c r="K754" s="791"/>
    </row>
    <row r="755" spans="11:11">
      <c r="K755" s="791"/>
    </row>
    <row r="756" spans="11:11">
      <c r="K756" s="791"/>
    </row>
    <row r="757" spans="11:11">
      <c r="K757" s="791"/>
    </row>
    <row r="758" spans="11:11">
      <c r="K758" s="791"/>
    </row>
    <row r="759" spans="11:11">
      <c r="K759" s="791"/>
    </row>
    <row r="760" spans="11:11">
      <c r="K760" s="791"/>
    </row>
    <row r="761" spans="11:11">
      <c r="K761" s="791"/>
    </row>
    <row r="762" spans="11:11">
      <c r="K762" s="791"/>
    </row>
    <row r="763" spans="11:11">
      <c r="K763" s="791"/>
    </row>
    <row r="764" spans="11:11">
      <c r="K764" s="791"/>
    </row>
    <row r="765" spans="11:11">
      <c r="K765" s="791"/>
    </row>
    <row r="766" spans="11:11">
      <c r="K766" s="791"/>
    </row>
    <row r="767" spans="11:11">
      <c r="K767" s="791"/>
    </row>
    <row r="768" spans="11:11">
      <c r="K768" s="791"/>
    </row>
    <row r="769" spans="11:11">
      <c r="K769" s="791"/>
    </row>
    <row r="770" spans="11:11">
      <c r="K770" s="791"/>
    </row>
    <row r="771" spans="11:11">
      <c r="K771" s="791"/>
    </row>
    <row r="772" spans="11:11">
      <c r="K772" s="791"/>
    </row>
    <row r="773" spans="11:11">
      <c r="K773" s="791"/>
    </row>
    <row r="774" spans="11:11">
      <c r="K774" s="791"/>
    </row>
    <row r="775" spans="11:11">
      <c r="K775" s="791"/>
    </row>
    <row r="776" spans="11:11">
      <c r="K776" s="791"/>
    </row>
    <row r="777" spans="11:11">
      <c r="K777" s="791"/>
    </row>
    <row r="778" spans="11:11">
      <c r="K778" s="791"/>
    </row>
    <row r="779" spans="11:11">
      <c r="K779" s="791"/>
    </row>
    <row r="780" spans="11:11">
      <c r="K780" s="791"/>
    </row>
    <row r="781" spans="11:11">
      <c r="K781" s="791"/>
    </row>
    <row r="782" spans="11:11">
      <c r="K782" s="791"/>
    </row>
    <row r="783" spans="11:11">
      <c r="K783" s="791"/>
    </row>
    <row r="784" spans="11:11">
      <c r="K784" s="791"/>
    </row>
    <row r="785" spans="11:11">
      <c r="K785" s="791"/>
    </row>
    <row r="786" spans="11:11">
      <c r="K786" s="791"/>
    </row>
    <row r="787" spans="11:11">
      <c r="K787" s="791"/>
    </row>
    <row r="788" spans="11:11">
      <c r="K788" s="791"/>
    </row>
    <row r="789" spans="11:11">
      <c r="K789" s="791"/>
    </row>
    <row r="790" spans="11:11">
      <c r="K790" s="791"/>
    </row>
    <row r="791" spans="11:11">
      <c r="K791" s="791"/>
    </row>
    <row r="792" spans="11:11">
      <c r="K792" s="791"/>
    </row>
    <row r="793" spans="11:11">
      <c r="K793" s="791"/>
    </row>
    <row r="794" spans="11:11">
      <c r="K794" s="791"/>
    </row>
    <row r="795" spans="11:11">
      <c r="K795" s="791"/>
    </row>
    <row r="796" spans="11:11">
      <c r="K796" s="791"/>
    </row>
    <row r="797" spans="11:11">
      <c r="K797" s="791"/>
    </row>
    <row r="798" spans="11:11">
      <c r="K798" s="791"/>
    </row>
    <row r="799" spans="11:11">
      <c r="K799" s="791"/>
    </row>
    <row r="800" spans="11:11">
      <c r="K800" s="791"/>
    </row>
    <row r="801" spans="11:11">
      <c r="K801" s="791"/>
    </row>
    <row r="802" spans="11:11">
      <c r="K802" s="791"/>
    </row>
    <row r="803" spans="11:11">
      <c r="K803" s="791"/>
    </row>
    <row r="804" spans="11:11">
      <c r="K804" s="791"/>
    </row>
    <row r="805" spans="11:11">
      <c r="K805" s="791"/>
    </row>
    <row r="806" spans="11:11">
      <c r="K806" s="791"/>
    </row>
    <row r="807" spans="11:11">
      <c r="K807" s="791"/>
    </row>
    <row r="808" spans="11:11">
      <c r="K808" s="791"/>
    </row>
    <row r="809" spans="11:11">
      <c r="K809" s="791"/>
    </row>
    <row r="810" spans="11:11">
      <c r="K810" s="791"/>
    </row>
    <row r="811" spans="11:11">
      <c r="K811" s="791"/>
    </row>
    <row r="812" spans="11:11">
      <c r="K812" s="791"/>
    </row>
    <row r="813" spans="11:11">
      <c r="K813" s="791"/>
    </row>
    <row r="814" spans="11:11">
      <c r="K814" s="791"/>
    </row>
    <row r="815" spans="11:11">
      <c r="K815" s="791"/>
    </row>
    <row r="816" spans="11:11">
      <c r="K816" s="791"/>
    </row>
    <row r="817" spans="11:11">
      <c r="K817" s="791"/>
    </row>
    <row r="818" spans="11:11">
      <c r="K818" s="791"/>
    </row>
    <row r="819" spans="11:11">
      <c r="K819" s="791"/>
    </row>
    <row r="820" spans="11:11">
      <c r="K820" s="791"/>
    </row>
    <row r="821" spans="11:11">
      <c r="K821" s="791"/>
    </row>
    <row r="822" spans="11:11">
      <c r="K822" s="791"/>
    </row>
    <row r="823" spans="11:11">
      <c r="K823" s="791"/>
    </row>
    <row r="824" spans="11:11">
      <c r="K824" s="791"/>
    </row>
    <row r="825" spans="11:11">
      <c r="K825" s="791"/>
    </row>
    <row r="826" spans="11:11">
      <c r="K826" s="791"/>
    </row>
    <row r="827" spans="11:11">
      <c r="K827" s="791"/>
    </row>
    <row r="828" spans="11:11">
      <c r="K828" s="791"/>
    </row>
    <row r="829" spans="11:11">
      <c r="K829" s="791"/>
    </row>
    <row r="830" spans="11:11">
      <c r="K830" s="791"/>
    </row>
    <row r="831" spans="11:11">
      <c r="K831" s="791"/>
    </row>
    <row r="832" spans="11:11">
      <c r="K832" s="791"/>
    </row>
    <row r="833" spans="11:11">
      <c r="K833" s="791"/>
    </row>
    <row r="834" spans="11:11">
      <c r="K834" s="791"/>
    </row>
    <row r="835" spans="11:11">
      <c r="K835" s="791"/>
    </row>
    <row r="836" spans="11:11">
      <c r="K836" s="791"/>
    </row>
    <row r="837" spans="11:11">
      <c r="K837" s="791"/>
    </row>
    <row r="838" spans="11:11">
      <c r="K838" s="791"/>
    </row>
    <row r="839" spans="11:11">
      <c r="K839" s="791"/>
    </row>
    <row r="840" spans="11:11">
      <c r="K840" s="791"/>
    </row>
    <row r="841" spans="11:11">
      <c r="K841" s="791"/>
    </row>
    <row r="842" spans="11:11">
      <c r="K842" s="791"/>
    </row>
    <row r="843" spans="11:11">
      <c r="K843" s="791"/>
    </row>
    <row r="844" spans="11:11">
      <c r="K844" s="791"/>
    </row>
    <row r="845" spans="11:11">
      <c r="K845" s="791"/>
    </row>
    <row r="846" spans="11:11">
      <c r="K846" s="791"/>
    </row>
    <row r="847" spans="11:11">
      <c r="K847" s="791"/>
    </row>
    <row r="848" spans="11:11">
      <c r="K848" s="791"/>
    </row>
    <row r="849" spans="11:11">
      <c r="K849" s="791"/>
    </row>
    <row r="850" spans="11:11">
      <c r="K850" s="791"/>
    </row>
    <row r="851" spans="11:11">
      <c r="K851" s="791"/>
    </row>
    <row r="852" spans="11:11">
      <c r="K852" s="791"/>
    </row>
    <row r="853" spans="11:11">
      <c r="K853" s="791"/>
    </row>
    <row r="854" spans="11:11">
      <c r="K854" s="791"/>
    </row>
    <row r="855" spans="11:11">
      <c r="K855" s="791"/>
    </row>
    <row r="856" spans="11:11">
      <c r="K856" s="791"/>
    </row>
    <row r="857" spans="11:11">
      <c r="K857" s="791"/>
    </row>
    <row r="858" spans="11:11">
      <c r="K858" s="791"/>
    </row>
    <row r="859" spans="11:11">
      <c r="K859" s="791"/>
    </row>
    <row r="860" spans="11:11">
      <c r="K860" s="791"/>
    </row>
    <row r="861" spans="11:11">
      <c r="K861" s="791"/>
    </row>
    <row r="862" spans="11:11">
      <c r="K862" s="791"/>
    </row>
    <row r="863" spans="11:11">
      <c r="K863" s="791"/>
    </row>
    <row r="864" spans="11:11">
      <c r="K864" s="791"/>
    </row>
    <row r="865" spans="11:11">
      <c r="K865" s="791"/>
    </row>
    <row r="866" spans="11:11">
      <c r="K866" s="791"/>
    </row>
    <row r="867" spans="11:11">
      <c r="K867" s="791"/>
    </row>
    <row r="868" spans="11:11">
      <c r="K868" s="791"/>
    </row>
    <row r="869" spans="11:11">
      <c r="K869" s="791"/>
    </row>
    <row r="870" spans="11:11">
      <c r="K870" s="791"/>
    </row>
    <row r="871" spans="11:11">
      <c r="K871" s="791"/>
    </row>
    <row r="872" spans="11:11">
      <c r="K872" s="791"/>
    </row>
    <row r="873" spans="11:11">
      <c r="K873" s="791"/>
    </row>
    <row r="874" spans="11:11">
      <c r="K874" s="791"/>
    </row>
    <row r="875" spans="11:11">
      <c r="K875" s="791"/>
    </row>
    <row r="876" spans="11:11">
      <c r="K876" s="791"/>
    </row>
    <row r="877" spans="11:11">
      <c r="K877" s="791"/>
    </row>
    <row r="878" spans="11:11">
      <c r="K878" s="791"/>
    </row>
    <row r="879" spans="11:11">
      <c r="K879" s="791"/>
    </row>
    <row r="880" spans="11:11">
      <c r="K880" s="791"/>
    </row>
    <row r="881" spans="11:11">
      <c r="K881" s="791"/>
    </row>
    <row r="882" spans="11:11">
      <c r="K882" s="791"/>
    </row>
    <row r="883" spans="11:11">
      <c r="K883" s="791"/>
    </row>
    <row r="884" spans="11:11">
      <c r="K884" s="791"/>
    </row>
    <row r="885" spans="11:11">
      <c r="K885" s="791"/>
    </row>
    <row r="886" spans="11:11">
      <c r="K886" s="791"/>
    </row>
    <row r="887" spans="11:11">
      <c r="K887" s="791"/>
    </row>
    <row r="888" spans="11:11">
      <c r="K888" s="791"/>
    </row>
    <row r="889" spans="11:11">
      <c r="K889" s="791"/>
    </row>
    <row r="890" spans="11:11">
      <c r="K890" s="791"/>
    </row>
    <row r="891" spans="11:11">
      <c r="K891" s="791"/>
    </row>
    <row r="892" spans="11:11">
      <c r="K892" s="791"/>
    </row>
    <row r="893" spans="11:11">
      <c r="K893" s="791"/>
    </row>
    <row r="894" spans="11:11">
      <c r="K894" s="791"/>
    </row>
    <row r="895" spans="11:11">
      <c r="K895" s="791"/>
    </row>
    <row r="896" spans="11:11">
      <c r="K896" s="791"/>
    </row>
    <row r="897" spans="11:11">
      <c r="K897" s="791"/>
    </row>
    <row r="898" spans="11:11">
      <c r="K898" s="791"/>
    </row>
    <row r="899" spans="11:11">
      <c r="K899" s="791"/>
    </row>
    <row r="900" spans="11:11">
      <c r="K900" s="791"/>
    </row>
    <row r="901" spans="11:11">
      <c r="K901" s="791"/>
    </row>
    <row r="902" spans="11:11">
      <c r="K902" s="791"/>
    </row>
    <row r="903" spans="11:11">
      <c r="K903" s="791"/>
    </row>
    <row r="904" spans="11:11">
      <c r="K904" s="791"/>
    </row>
    <row r="905" spans="11:11">
      <c r="K905" s="791"/>
    </row>
    <row r="906" spans="11:11">
      <c r="K906" s="791"/>
    </row>
    <row r="907" spans="11:11">
      <c r="K907" s="791"/>
    </row>
    <row r="908" spans="11:11">
      <c r="K908" s="791"/>
    </row>
    <row r="909" spans="11:11">
      <c r="K909" s="791"/>
    </row>
    <row r="910" spans="11:11">
      <c r="K910" s="791"/>
    </row>
    <row r="911" spans="11:11">
      <c r="K911" s="791"/>
    </row>
    <row r="912" spans="11:11">
      <c r="K912" s="791"/>
    </row>
    <row r="913" spans="11:11">
      <c r="K913" s="791"/>
    </row>
    <row r="914" spans="11:11">
      <c r="K914" s="791"/>
    </row>
    <row r="915" spans="11:11">
      <c r="K915" s="791"/>
    </row>
    <row r="916" spans="11:11">
      <c r="K916" s="791"/>
    </row>
    <row r="917" spans="11:11">
      <c r="K917" s="791"/>
    </row>
    <row r="918" spans="11:11">
      <c r="K918" s="791"/>
    </row>
    <row r="919" spans="11:11">
      <c r="K919" s="791"/>
    </row>
    <row r="920" spans="11:11">
      <c r="K920" s="791"/>
    </row>
    <row r="921" spans="11:11">
      <c r="K921" s="791"/>
    </row>
    <row r="922" spans="11:11">
      <c r="K922" s="791"/>
    </row>
    <row r="923" spans="11:11">
      <c r="K923" s="791"/>
    </row>
    <row r="924" spans="11:11">
      <c r="K924" s="791"/>
    </row>
    <row r="925" spans="11:11">
      <c r="K925" s="791"/>
    </row>
    <row r="926" spans="11:11">
      <c r="K926" s="791"/>
    </row>
    <row r="927" spans="11:11">
      <c r="K927" s="791"/>
    </row>
    <row r="928" spans="11:11">
      <c r="K928" s="791"/>
    </row>
    <row r="929" spans="11:11">
      <c r="K929" s="791"/>
    </row>
    <row r="930" spans="11:11">
      <c r="K930" s="791"/>
    </row>
    <row r="931" spans="11:11">
      <c r="K931" s="791"/>
    </row>
    <row r="932" spans="11:11">
      <c r="K932" s="791"/>
    </row>
    <row r="933" spans="11:11">
      <c r="K933" s="791"/>
    </row>
    <row r="934" spans="11:11">
      <c r="K934" s="791"/>
    </row>
    <row r="935" spans="11:11">
      <c r="K935" s="791"/>
    </row>
    <row r="936" spans="11:11">
      <c r="K936" s="791"/>
    </row>
    <row r="937" spans="11:11">
      <c r="K937" s="791"/>
    </row>
    <row r="938" spans="11:11">
      <c r="K938" s="791"/>
    </row>
    <row r="939" spans="11:11">
      <c r="K939" s="791"/>
    </row>
    <row r="940" spans="11:11">
      <c r="K940" s="791"/>
    </row>
    <row r="941" spans="11:11">
      <c r="K941" s="791"/>
    </row>
    <row r="942" spans="11:11">
      <c r="K942" s="791"/>
    </row>
    <row r="943" spans="11:11">
      <c r="K943" s="791"/>
    </row>
    <row r="944" spans="11:11">
      <c r="K944" s="791"/>
    </row>
    <row r="945" spans="11:11">
      <c r="K945" s="791"/>
    </row>
    <row r="946" spans="11:11">
      <c r="K946" s="791"/>
    </row>
    <row r="947" spans="11:11">
      <c r="K947" s="791"/>
    </row>
    <row r="948" spans="11:11">
      <c r="K948" s="791"/>
    </row>
    <row r="949" spans="11:11">
      <c r="K949" s="791"/>
    </row>
    <row r="950" spans="11:11">
      <c r="K950" s="791"/>
    </row>
    <row r="951" spans="11:11">
      <c r="K951" s="791"/>
    </row>
    <row r="952" spans="11:11">
      <c r="K952" s="791"/>
    </row>
    <row r="953" spans="11:11">
      <c r="K953" s="791"/>
    </row>
    <row r="954" spans="11:11">
      <c r="K954" s="791"/>
    </row>
    <row r="955" spans="11:11">
      <c r="K955" s="791"/>
    </row>
    <row r="956" spans="11:11">
      <c r="K956" s="791"/>
    </row>
    <row r="957" spans="11:11">
      <c r="K957" s="791"/>
    </row>
    <row r="958" spans="11:11">
      <c r="K958" s="791"/>
    </row>
    <row r="959" spans="11:11">
      <c r="K959" s="791"/>
    </row>
    <row r="960" spans="11:11">
      <c r="K960" s="791"/>
    </row>
    <row r="961" spans="11:11">
      <c r="K961" s="791"/>
    </row>
    <row r="962" spans="11:11">
      <c r="K962" s="791"/>
    </row>
    <row r="963" spans="11:11">
      <c r="K963" s="791"/>
    </row>
    <row r="964" spans="11:11">
      <c r="K964" s="791"/>
    </row>
    <row r="965" spans="11:11">
      <c r="K965" s="791"/>
    </row>
    <row r="966" spans="11:11">
      <c r="K966" s="791"/>
    </row>
    <row r="967" spans="11:11">
      <c r="K967" s="791"/>
    </row>
    <row r="968" spans="11:11">
      <c r="K968" s="791"/>
    </row>
    <row r="969" spans="11:11">
      <c r="K969" s="791"/>
    </row>
    <row r="970" spans="11:11">
      <c r="K970" s="791"/>
    </row>
    <row r="971" spans="11:11">
      <c r="K971" s="791"/>
    </row>
    <row r="972" spans="11:11">
      <c r="K972" s="791"/>
    </row>
    <row r="973" spans="11:11">
      <c r="K973" s="791"/>
    </row>
    <row r="974" spans="11:11">
      <c r="K974" s="791"/>
    </row>
    <row r="975" spans="11:11">
      <c r="K975" s="791"/>
    </row>
    <row r="976" spans="11:11">
      <c r="K976" s="791"/>
    </row>
    <row r="977" spans="11:11">
      <c r="K977" s="791"/>
    </row>
    <row r="978" spans="11:11">
      <c r="K978" s="791"/>
    </row>
    <row r="979" spans="11:11">
      <c r="K979" s="791"/>
    </row>
    <row r="980" spans="11:11">
      <c r="K980" s="791"/>
    </row>
    <row r="981" spans="11:11">
      <c r="K981" s="791"/>
    </row>
    <row r="982" spans="11:11">
      <c r="K982" s="791"/>
    </row>
    <row r="983" spans="11:11">
      <c r="K983" s="791"/>
    </row>
    <row r="984" spans="11:11">
      <c r="K984" s="791"/>
    </row>
    <row r="985" spans="11:11">
      <c r="K985" s="791"/>
    </row>
    <row r="986" spans="11:11">
      <c r="K986" s="791"/>
    </row>
    <row r="987" spans="11:11">
      <c r="K987" s="791"/>
    </row>
    <row r="988" spans="11:11">
      <c r="K988" s="791"/>
    </row>
    <row r="989" spans="11:11">
      <c r="K989" s="791"/>
    </row>
    <row r="990" spans="11:11">
      <c r="K990" s="791"/>
    </row>
    <row r="991" spans="11:11">
      <c r="K991" s="791"/>
    </row>
    <row r="992" spans="11:11">
      <c r="K992" s="791"/>
    </row>
    <row r="993" spans="11:11">
      <c r="K993" s="791"/>
    </row>
    <row r="994" spans="11:11">
      <c r="K994" s="791"/>
    </row>
    <row r="995" spans="11:11">
      <c r="K995" s="791"/>
    </row>
    <row r="996" spans="11:11">
      <c r="K996" s="791"/>
    </row>
    <row r="997" spans="11:11">
      <c r="K997" s="791"/>
    </row>
    <row r="998" spans="11:11">
      <c r="K998" s="791"/>
    </row>
    <row r="999" spans="11:11">
      <c r="K999" s="791"/>
    </row>
    <row r="1000" spans="11:11">
      <c r="K1000" s="791"/>
    </row>
    <row r="1001" spans="11:11">
      <c r="K1001" s="791"/>
    </row>
    <row r="1002" spans="11:11">
      <c r="K1002" s="791"/>
    </row>
    <row r="1003" spans="11:11">
      <c r="K1003" s="791"/>
    </row>
    <row r="1004" spans="11:11">
      <c r="K1004" s="791"/>
    </row>
    <row r="1005" spans="11:11">
      <c r="K1005" s="791"/>
    </row>
    <row r="1006" spans="11:11">
      <c r="K1006" s="791"/>
    </row>
    <row r="1007" spans="11:11">
      <c r="K1007" s="791"/>
    </row>
    <row r="1008" spans="11:11">
      <c r="K1008" s="791"/>
    </row>
    <row r="1009" spans="11:11">
      <c r="K1009" s="791"/>
    </row>
    <row r="1010" spans="11:11">
      <c r="K1010" s="791"/>
    </row>
    <row r="1011" spans="11:11">
      <c r="K1011" s="791"/>
    </row>
    <row r="1012" spans="11:11">
      <c r="K1012" s="791"/>
    </row>
    <row r="1013" spans="11:11">
      <c r="K1013" s="791"/>
    </row>
    <row r="1014" spans="11:11">
      <c r="K1014" s="791"/>
    </row>
    <row r="1015" spans="11:11">
      <c r="K1015" s="791"/>
    </row>
    <row r="1016" spans="11:11">
      <c r="K1016" s="791"/>
    </row>
    <row r="1017" spans="11:11">
      <c r="K1017" s="791"/>
    </row>
    <row r="1018" spans="11:11">
      <c r="K1018" s="791"/>
    </row>
    <row r="1019" spans="11:11">
      <c r="K1019" s="791"/>
    </row>
    <row r="1020" spans="11:11">
      <c r="K1020" s="791"/>
    </row>
    <row r="1021" spans="11:11">
      <c r="K1021" s="791"/>
    </row>
    <row r="1022" spans="11:11">
      <c r="K1022" s="791"/>
    </row>
    <row r="1023" spans="11:11">
      <c r="K1023" s="791"/>
    </row>
    <row r="1024" spans="11:11">
      <c r="K1024" s="791"/>
    </row>
    <row r="1025" spans="11:11">
      <c r="K1025" s="791"/>
    </row>
    <row r="1026" spans="11:11">
      <c r="K1026" s="791"/>
    </row>
    <row r="1027" spans="11:11">
      <c r="K1027" s="791"/>
    </row>
    <row r="1028" spans="11:11">
      <c r="K1028" s="791"/>
    </row>
    <row r="1029" spans="11:11">
      <c r="K1029" s="791"/>
    </row>
    <row r="1030" spans="11:11">
      <c r="K1030" s="791"/>
    </row>
    <row r="1031" spans="11:11">
      <c r="K1031" s="791"/>
    </row>
    <row r="1032" spans="11:11">
      <c r="K1032" s="791"/>
    </row>
    <row r="1033" spans="11:11">
      <c r="K1033" s="791"/>
    </row>
    <row r="1034" spans="11:11">
      <c r="K1034" s="791"/>
    </row>
    <row r="1035" spans="11:11">
      <c r="K1035" s="791"/>
    </row>
    <row r="1036" spans="11:11">
      <c r="K1036" s="791"/>
    </row>
    <row r="1037" spans="11:11">
      <c r="K1037" s="791"/>
    </row>
    <row r="1038" spans="11:11">
      <c r="K1038" s="791"/>
    </row>
    <row r="1039" spans="11:11">
      <c r="K1039" s="791"/>
    </row>
    <row r="1040" spans="11:11">
      <c r="K1040" s="791"/>
    </row>
    <row r="1041" spans="11:11">
      <c r="K1041" s="791"/>
    </row>
    <row r="1042" spans="11:11">
      <c r="K1042" s="791"/>
    </row>
    <row r="1043" spans="11:11">
      <c r="K1043" s="791"/>
    </row>
    <row r="1044" spans="11:11">
      <c r="K1044" s="791"/>
    </row>
    <row r="1045" spans="11:11">
      <c r="K1045" s="791"/>
    </row>
    <row r="1046" spans="11:11">
      <c r="K1046" s="791"/>
    </row>
    <row r="1047" spans="11:11">
      <c r="K1047" s="791"/>
    </row>
    <row r="1048" spans="11:11">
      <c r="K1048" s="791"/>
    </row>
    <row r="1049" spans="11:11">
      <c r="K1049" s="791"/>
    </row>
    <row r="1050" spans="11:11">
      <c r="K1050" s="791"/>
    </row>
    <row r="1051" spans="11:11">
      <c r="K1051" s="791"/>
    </row>
    <row r="1052" spans="11:11">
      <c r="K1052" s="791"/>
    </row>
    <row r="1053" spans="11:11">
      <c r="K1053" s="791"/>
    </row>
    <row r="1054" spans="11:11">
      <c r="K1054" s="791"/>
    </row>
    <row r="1055" spans="11:11">
      <c r="K1055" s="791"/>
    </row>
    <row r="1056" spans="11:11">
      <c r="K1056" s="791"/>
    </row>
    <row r="1057" spans="11:11">
      <c r="K1057" s="791"/>
    </row>
    <row r="1058" spans="11:11">
      <c r="K1058" s="791"/>
    </row>
    <row r="1059" spans="11:11">
      <c r="K1059" s="791"/>
    </row>
    <row r="1060" spans="11:11">
      <c r="K1060" s="791"/>
    </row>
    <row r="1061" spans="11:11">
      <c r="K1061" s="791"/>
    </row>
    <row r="1062" spans="11:11">
      <c r="K1062" s="791"/>
    </row>
    <row r="1063" spans="11:11">
      <c r="K1063" s="791"/>
    </row>
    <row r="1064" spans="11:11">
      <c r="K1064" s="791"/>
    </row>
    <row r="1065" spans="11:11">
      <c r="K1065" s="791"/>
    </row>
    <row r="1066" spans="11:11">
      <c r="K1066" s="791"/>
    </row>
    <row r="1067" spans="11:11">
      <c r="K1067" s="791"/>
    </row>
    <row r="1068" spans="11:11">
      <c r="K1068" s="791"/>
    </row>
    <row r="1069" spans="11:11">
      <c r="K1069" s="791"/>
    </row>
    <row r="1070" spans="11:11">
      <c r="K1070" s="791"/>
    </row>
    <row r="1071" spans="11:11">
      <c r="K1071" s="791"/>
    </row>
    <row r="1072" spans="11:11">
      <c r="K1072" s="791"/>
    </row>
    <row r="1073" spans="11:11">
      <c r="K1073" s="791"/>
    </row>
    <row r="1074" spans="11:11">
      <c r="K1074" s="791"/>
    </row>
    <row r="1075" spans="11:11">
      <c r="K1075" s="791"/>
    </row>
    <row r="1076" spans="11:11">
      <c r="K1076" s="791"/>
    </row>
    <row r="1077" spans="11:11">
      <c r="K1077" s="791"/>
    </row>
    <row r="1078" spans="11:11">
      <c r="K1078" s="791"/>
    </row>
    <row r="1079" spans="11:11">
      <c r="K1079" s="791"/>
    </row>
    <row r="1080" spans="11:11">
      <c r="K1080" s="791"/>
    </row>
    <row r="1081" spans="11:11">
      <c r="K1081" s="791"/>
    </row>
    <row r="1082" spans="11:11">
      <c r="K1082" s="791"/>
    </row>
    <row r="1083" spans="11:11">
      <c r="K1083" s="791"/>
    </row>
    <row r="1084" spans="11:11">
      <c r="K1084" s="791"/>
    </row>
    <row r="1085" spans="11:11">
      <c r="K1085" s="791"/>
    </row>
    <row r="1086" spans="11:11">
      <c r="K1086" s="791"/>
    </row>
    <row r="1087" spans="11:11">
      <c r="K1087" s="791"/>
    </row>
    <row r="1088" spans="11:11">
      <c r="K1088" s="791"/>
    </row>
    <row r="1089" spans="11:11">
      <c r="K1089" s="791"/>
    </row>
    <row r="1090" spans="11:11">
      <c r="K1090" s="791"/>
    </row>
    <row r="1091" spans="11:11">
      <c r="K1091" s="791"/>
    </row>
    <row r="1092" spans="11:11">
      <c r="K1092" s="791"/>
    </row>
    <row r="1093" spans="11:11">
      <c r="K1093" s="791"/>
    </row>
    <row r="1094" spans="11:11">
      <c r="K1094" s="791"/>
    </row>
    <row r="1095" spans="11:11">
      <c r="K1095" s="791"/>
    </row>
    <row r="1096" spans="11:11">
      <c r="K1096" s="791"/>
    </row>
    <row r="1097" spans="11:11">
      <c r="K1097" s="791"/>
    </row>
    <row r="1098" spans="11:11">
      <c r="K1098" s="791"/>
    </row>
    <row r="1099" spans="11:11">
      <c r="K1099" s="791"/>
    </row>
    <row r="1100" spans="11:11">
      <c r="K1100" s="791"/>
    </row>
    <row r="1101" spans="11:11">
      <c r="K1101" s="791"/>
    </row>
    <row r="1102" spans="11:11">
      <c r="K1102" s="791"/>
    </row>
    <row r="1103" spans="11:11">
      <c r="K1103" s="791"/>
    </row>
    <row r="1104" spans="11:11">
      <c r="K1104" s="791"/>
    </row>
    <row r="1105" spans="11:11">
      <c r="K1105" s="791"/>
    </row>
    <row r="1106" spans="11:11">
      <c r="K1106" s="791"/>
    </row>
    <row r="1107" spans="11:11">
      <c r="K1107" s="791"/>
    </row>
    <row r="1108" spans="11:11">
      <c r="K1108" s="791"/>
    </row>
    <row r="1109" spans="11:11">
      <c r="K1109" s="791"/>
    </row>
    <row r="1110" spans="11:11">
      <c r="K1110" s="791"/>
    </row>
    <row r="1111" spans="11:11">
      <c r="K1111" s="791"/>
    </row>
    <row r="1112" spans="11:11">
      <c r="K1112" s="791"/>
    </row>
    <row r="1113" spans="11:11">
      <c r="K1113" s="791"/>
    </row>
    <row r="1114" spans="11:11">
      <c r="K1114" s="791"/>
    </row>
    <row r="1115" spans="11:11">
      <c r="K1115" s="791"/>
    </row>
    <row r="1116" spans="11:11">
      <c r="K1116" s="791"/>
    </row>
    <row r="1117" spans="11:11">
      <c r="K1117" s="791"/>
    </row>
    <row r="1118" spans="11:11">
      <c r="K1118" s="791"/>
    </row>
    <row r="1119" spans="11:11">
      <c r="K1119" s="791"/>
    </row>
    <row r="1120" spans="11:11">
      <c r="K1120" s="791"/>
    </row>
    <row r="1121" spans="11:11">
      <c r="K1121" s="791"/>
    </row>
    <row r="1122" spans="11:11">
      <c r="K1122" s="791"/>
    </row>
    <row r="1123" spans="11:11">
      <c r="K1123" s="791"/>
    </row>
    <row r="1124" spans="11:11">
      <c r="K1124" s="791"/>
    </row>
    <row r="1125" spans="11:11">
      <c r="K1125" s="791"/>
    </row>
    <row r="1126" spans="11:11">
      <c r="K1126" s="791"/>
    </row>
    <row r="1127" spans="11:11">
      <c r="K1127" s="791"/>
    </row>
    <row r="1128" spans="11:11">
      <c r="K1128" s="791"/>
    </row>
    <row r="1129" spans="11:11">
      <c r="K1129" s="791"/>
    </row>
    <row r="1130" spans="11:11">
      <c r="K1130" s="791"/>
    </row>
    <row r="1131" spans="11:11">
      <c r="K1131" s="791"/>
    </row>
    <row r="1132" spans="11:11">
      <c r="K1132" s="791"/>
    </row>
    <row r="1133" spans="11:11">
      <c r="K1133" s="791"/>
    </row>
    <row r="1134" spans="11:11">
      <c r="K1134" s="791"/>
    </row>
    <row r="1135" spans="11:11">
      <c r="K1135" s="791"/>
    </row>
    <row r="1136" spans="11:11">
      <c r="K1136" s="791"/>
    </row>
    <row r="1137" spans="11:11">
      <c r="K1137" s="791"/>
    </row>
    <row r="1138" spans="11:11">
      <c r="K1138" s="791"/>
    </row>
    <row r="1139" spans="11:11">
      <c r="K1139" s="791"/>
    </row>
    <row r="1140" spans="11:11">
      <c r="K1140" s="791"/>
    </row>
    <row r="1141" spans="11:11">
      <c r="K1141" s="791"/>
    </row>
    <row r="1142" spans="11:11">
      <c r="K1142" s="791"/>
    </row>
    <row r="1143" spans="11:11">
      <c r="K1143" s="791"/>
    </row>
    <row r="1144" spans="11:11">
      <c r="K1144" s="791"/>
    </row>
    <row r="1145" spans="11:11">
      <c r="K1145" s="791"/>
    </row>
    <row r="1146" spans="11:11">
      <c r="K1146" s="791"/>
    </row>
    <row r="1147" spans="11:11">
      <c r="K1147" s="791"/>
    </row>
    <row r="1148" spans="11:11">
      <c r="K1148" s="791"/>
    </row>
    <row r="1149" spans="11:11">
      <c r="K1149" s="791"/>
    </row>
    <row r="1150" spans="11:11">
      <c r="K1150" s="791"/>
    </row>
    <row r="1151" spans="11:11">
      <c r="K1151" s="791"/>
    </row>
    <row r="1152" spans="11:11">
      <c r="K1152" s="791"/>
    </row>
    <row r="1153" spans="11:11">
      <c r="K1153" s="791"/>
    </row>
    <row r="1154" spans="11:11">
      <c r="K1154" s="791"/>
    </row>
    <row r="1155" spans="11:11">
      <c r="K1155" s="791"/>
    </row>
    <row r="1156" spans="11:11">
      <c r="K1156" s="791"/>
    </row>
    <row r="1157" spans="11:11">
      <c r="K1157" s="791"/>
    </row>
    <row r="1158" spans="11:11">
      <c r="K1158" s="791"/>
    </row>
    <row r="1159" spans="11:11">
      <c r="K1159" s="791"/>
    </row>
    <row r="1160" spans="11:11">
      <c r="K1160" s="791"/>
    </row>
    <row r="1161" spans="11:11">
      <c r="K1161" s="791"/>
    </row>
    <row r="1162" spans="11:11">
      <c r="K1162" s="791"/>
    </row>
    <row r="1163" spans="11:11">
      <c r="K1163" s="791"/>
    </row>
    <row r="1164" spans="11:11">
      <c r="K1164" s="791"/>
    </row>
    <row r="1165" spans="11:11">
      <c r="K1165" s="791"/>
    </row>
    <row r="1166" spans="11:11">
      <c r="K1166" s="791"/>
    </row>
    <row r="1167" spans="11:11">
      <c r="K1167" s="791"/>
    </row>
    <row r="1168" spans="11:11">
      <c r="K1168" s="791"/>
    </row>
    <row r="1169" spans="11:11">
      <c r="K1169" s="791"/>
    </row>
    <row r="1170" spans="11:11">
      <c r="K1170" s="791"/>
    </row>
    <row r="1171" spans="11:11">
      <c r="K1171" s="791"/>
    </row>
    <row r="1172" spans="11:11">
      <c r="K1172" s="791"/>
    </row>
    <row r="1173" spans="11:11">
      <c r="K1173" s="791"/>
    </row>
    <row r="1174" spans="11:11">
      <c r="K1174" s="791"/>
    </row>
    <row r="1175" spans="11:11">
      <c r="K1175" s="791"/>
    </row>
    <row r="1176" spans="11:11">
      <c r="K1176" s="791"/>
    </row>
    <row r="1177" spans="11:11">
      <c r="K1177" s="791"/>
    </row>
    <row r="1178" spans="11:11">
      <c r="K1178" s="791"/>
    </row>
    <row r="1179" spans="11:11">
      <c r="K1179" s="791"/>
    </row>
    <row r="1180" spans="11:11">
      <c r="K1180" s="791"/>
    </row>
    <row r="1181" spans="11:11">
      <c r="K1181" s="791"/>
    </row>
    <row r="1182" spans="11:11">
      <c r="K1182" s="791"/>
    </row>
    <row r="1183" spans="11:11">
      <c r="K1183" s="791"/>
    </row>
    <row r="1184" spans="11:11">
      <c r="K1184" s="791"/>
    </row>
    <row r="1185" spans="11:11">
      <c r="K1185" s="791"/>
    </row>
    <row r="1186" spans="11:11">
      <c r="K1186" s="791"/>
    </row>
    <row r="1187" spans="11:11">
      <c r="K1187" s="791"/>
    </row>
    <row r="1188" spans="11:11">
      <c r="K1188" s="791"/>
    </row>
    <row r="1189" spans="11:11">
      <c r="K1189" s="791"/>
    </row>
    <row r="1190" spans="11:11">
      <c r="K1190" s="791"/>
    </row>
    <row r="1191" spans="11:11">
      <c r="K1191" s="791"/>
    </row>
    <row r="1192" spans="11:11">
      <c r="K1192" s="791"/>
    </row>
    <row r="1193" spans="11:11">
      <c r="K1193" s="791"/>
    </row>
    <row r="1194" spans="11:11">
      <c r="K1194" s="791"/>
    </row>
    <row r="1195" spans="11:11">
      <c r="K1195" s="791"/>
    </row>
    <row r="1196" spans="11:11">
      <c r="K1196" s="791"/>
    </row>
    <row r="1197" spans="11:11">
      <c r="K1197" s="791"/>
    </row>
    <row r="1198" spans="11:11">
      <c r="K1198" s="791"/>
    </row>
    <row r="1199" spans="11:11">
      <c r="K1199" s="791"/>
    </row>
    <row r="1200" spans="11:11">
      <c r="K1200" s="791"/>
    </row>
    <row r="1201" spans="11:11">
      <c r="K1201" s="791"/>
    </row>
    <row r="1202" spans="11:11">
      <c r="K1202" s="791"/>
    </row>
    <row r="1203" spans="11:11">
      <c r="K1203" s="791"/>
    </row>
    <row r="1204" spans="11:11">
      <c r="K1204" s="791"/>
    </row>
    <row r="1205" spans="11:11">
      <c r="K1205" s="791"/>
    </row>
    <row r="1206" spans="11:11">
      <c r="K1206" s="791"/>
    </row>
    <row r="1207" spans="11:11">
      <c r="K1207" s="791"/>
    </row>
    <row r="1208" spans="11:11">
      <c r="K1208" s="791"/>
    </row>
    <row r="1209" spans="11:11">
      <c r="K1209" s="791"/>
    </row>
    <row r="1210" spans="11:11">
      <c r="K1210" s="791"/>
    </row>
    <row r="1211" spans="11:11">
      <c r="K1211" s="791"/>
    </row>
    <row r="1212" spans="11:11">
      <c r="K1212" s="791"/>
    </row>
    <row r="1213" spans="11:11">
      <c r="K1213" s="791"/>
    </row>
    <row r="1214" spans="11:11">
      <c r="K1214" s="791"/>
    </row>
    <row r="1215" spans="11:11">
      <c r="K1215" s="791"/>
    </row>
    <row r="1216" spans="11:11">
      <c r="K1216" s="791"/>
    </row>
    <row r="1217" spans="11:11">
      <c r="K1217" s="791"/>
    </row>
    <row r="1218" spans="11:11">
      <c r="K1218" s="791"/>
    </row>
    <row r="1219" spans="11:11">
      <c r="K1219" s="791"/>
    </row>
    <row r="1220" spans="11:11">
      <c r="K1220" s="791"/>
    </row>
    <row r="1221" spans="11:11">
      <c r="K1221" s="791"/>
    </row>
    <row r="1222" spans="11:11">
      <c r="K1222" s="791"/>
    </row>
    <row r="1223" spans="11:11">
      <c r="K1223" s="791"/>
    </row>
    <row r="1224" spans="11:11">
      <c r="K1224" s="791"/>
    </row>
    <row r="1225" spans="11:11">
      <c r="K1225" s="791"/>
    </row>
    <row r="1226" spans="11:11">
      <c r="K1226" s="791"/>
    </row>
    <row r="1227" spans="11:11">
      <c r="K1227" s="791"/>
    </row>
    <row r="1228" spans="11:11">
      <c r="K1228" s="791"/>
    </row>
    <row r="1229" spans="11:11">
      <c r="K1229" s="791"/>
    </row>
    <row r="1230" spans="11:11">
      <c r="K1230" s="791"/>
    </row>
    <row r="1231" spans="11:11">
      <c r="K1231" s="791"/>
    </row>
    <row r="1232" spans="11:11">
      <c r="K1232" s="791"/>
    </row>
    <row r="1233" spans="11:11">
      <c r="K1233" s="791"/>
    </row>
    <row r="1234" spans="11:11">
      <c r="K1234" s="791"/>
    </row>
    <row r="1235" spans="11:11">
      <c r="K1235" s="791"/>
    </row>
    <row r="1236" spans="11:11">
      <c r="K1236" s="791"/>
    </row>
    <row r="1237" spans="11:11">
      <c r="K1237" s="791"/>
    </row>
    <row r="1238" spans="11:11">
      <c r="K1238" s="791"/>
    </row>
    <row r="1239" spans="11:11">
      <c r="K1239" s="791"/>
    </row>
    <row r="1240" spans="11:11">
      <c r="K1240" s="791"/>
    </row>
    <row r="1241" spans="11:11">
      <c r="K1241" s="791"/>
    </row>
    <row r="1242" spans="11:11">
      <c r="K1242" s="791"/>
    </row>
    <row r="1243" spans="11:11">
      <c r="K1243" s="791"/>
    </row>
    <row r="1244" spans="11:11">
      <c r="K1244" s="791"/>
    </row>
    <row r="1245" spans="11:11">
      <c r="K1245" s="791"/>
    </row>
    <row r="1246" spans="11:11">
      <c r="K1246" s="791"/>
    </row>
    <row r="1247" spans="11:11">
      <c r="K1247" s="791"/>
    </row>
    <row r="1248" spans="11:11">
      <c r="K1248" s="791"/>
    </row>
    <row r="1249" spans="11:11">
      <c r="K1249" s="791"/>
    </row>
    <row r="1250" spans="11:11">
      <c r="K1250" s="791"/>
    </row>
    <row r="1251" spans="11:11">
      <c r="K1251" s="791"/>
    </row>
    <row r="1252" spans="11:11">
      <c r="K1252" s="791"/>
    </row>
    <row r="1253" spans="11:11">
      <c r="K1253" s="791"/>
    </row>
    <row r="1254" spans="11:11">
      <c r="K1254" s="791"/>
    </row>
    <row r="1255" spans="11:11">
      <c r="K1255" s="791"/>
    </row>
    <row r="1256" spans="11:11">
      <c r="K1256" s="791"/>
    </row>
    <row r="1257" spans="11:11">
      <c r="K1257" s="791"/>
    </row>
    <row r="1258" spans="11:11">
      <c r="K1258" s="791"/>
    </row>
    <row r="1259" spans="11:11">
      <c r="K1259" s="791"/>
    </row>
    <row r="1260" spans="11:11">
      <c r="K1260" s="791"/>
    </row>
    <row r="1261" spans="11:11">
      <c r="K1261" s="791"/>
    </row>
    <row r="1262" spans="11:11">
      <c r="K1262" s="791"/>
    </row>
    <row r="1263" spans="11:11">
      <c r="K1263" s="791"/>
    </row>
    <row r="1264" spans="11:11">
      <c r="K1264" s="791"/>
    </row>
    <row r="1265" spans="11:11">
      <c r="K1265" s="791"/>
    </row>
    <row r="1266" spans="11:11">
      <c r="K1266" s="791"/>
    </row>
    <row r="1267" spans="11:11">
      <c r="K1267" s="791"/>
    </row>
    <row r="1268" spans="11:11">
      <c r="K1268" s="791"/>
    </row>
    <row r="1269" spans="11:11">
      <c r="K1269" s="791"/>
    </row>
    <row r="1270" spans="11:11">
      <c r="K1270" s="791"/>
    </row>
    <row r="1271" spans="11:11">
      <c r="K1271" s="791"/>
    </row>
    <row r="1272" spans="11:11">
      <c r="K1272" s="791"/>
    </row>
    <row r="1273" spans="11:11">
      <c r="K1273" s="791"/>
    </row>
    <row r="1274" spans="11:11">
      <c r="K1274" s="791"/>
    </row>
    <row r="1275" spans="11:11">
      <c r="K1275" s="791"/>
    </row>
    <row r="1276" spans="11:11">
      <c r="K1276" s="791"/>
    </row>
    <row r="1277" spans="11:11">
      <c r="K1277" s="791"/>
    </row>
    <row r="1278" spans="11:11">
      <c r="K1278" s="791"/>
    </row>
    <row r="1279" spans="11:11">
      <c r="K1279" s="791"/>
    </row>
    <row r="1280" spans="11:11">
      <c r="K1280" s="791"/>
    </row>
    <row r="1281" spans="11:11">
      <c r="K1281" s="791"/>
    </row>
    <row r="1282" spans="11:11">
      <c r="K1282" s="791"/>
    </row>
    <row r="1283" spans="11:11">
      <c r="K1283" s="791"/>
    </row>
    <row r="1284" spans="11:11">
      <c r="K1284" s="791"/>
    </row>
    <row r="1285" spans="11:11">
      <c r="K1285" s="791"/>
    </row>
    <row r="1286" spans="11:11">
      <c r="K1286" s="791"/>
    </row>
    <row r="1287" spans="11:11">
      <c r="K1287" s="791"/>
    </row>
    <row r="1288" spans="11:11">
      <c r="K1288" s="791"/>
    </row>
    <row r="1289" spans="11:11">
      <c r="K1289" s="791"/>
    </row>
    <row r="1290" spans="11:11">
      <c r="K1290" s="791"/>
    </row>
    <row r="1291" spans="11:11">
      <c r="K1291" s="791"/>
    </row>
    <row r="1292" spans="11:11">
      <c r="K1292" s="791"/>
    </row>
    <row r="1293" spans="11:11">
      <c r="K1293" s="791"/>
    </row>
    <row r="1294" spans="11:11">
      <c r="K1294" s="791"/>
    </row>
    <row r="1295" spans="11:11">
      <c r="K1295" s="791"/>
    </row>
    <row r="1296" spans="11:11">
      <c r="K1296" s="791"/>
    </row>
    <row r="1297" spans="11:11">
      <c r="K1297" s="791"/>
    </row>
    <row r="1298" spans="11:11">
      <c r="K1298" s="791"/>
    </row>
    <row r="1299" spans="11:11">
      <c r="K1299" s="791"/>
    </row>
    <row r="1300" spans="11:11">
      <c r="K1300" s="791"/>
    </row>
    <row r="1301" spans="11:11">
      <c r="K1301" s="791"/>
    </row>
    <row r="1302" spans="11:11">
      <c r="K1302" s="791"/>
    </row>
    <row r="1303" spans="11:11">
      <c r="K1303" s="791"/>
    </row>
    <row r="1304" spans="11:11">
      <c r="K1304" s="791"/>
    </row>
    <row r="1305" spans="11:11">
      <c r="K1305" s="791"/>
    </row>
    <row r="1306" spans="11:11">
      <c r="K1306" s="791"/>
    </row>
    <row r="1307" spans="11:11">
      <c r="K1307" s="791"/>
    </row>
    <row r="1308" spans="11:11">
      <c r="K1308" s="791"/>
    </row>
    <row r="1309" spans="11:11">
      <c r="K1309" s="791"/>
    </row>
    <row r="1310" spans="11:11">
      <c r="K1310" s="791"/>
    </row>
    <row r="1311" spans="11:11">
      <c r="K1311" s="791"/>
    </row>
    <row r="1312" spans="11:11">
      <c r="K1312" s="791"/>
    </row>
    <row r="1313" spans="11:11">
      <c r="K1313" s="791"/>
    </row>
    <row r="1314" spans="11:11">
      <c r="K1314" s="791"/>
    </row>
    <row r="1315" spans="11:11">
      <c r="K1315" s="791"/>
    </row>
    <row r="1316" spans="11:11">
      <c r="K1316" s="791"/>
    </row>
    <row r="1317" spans="11:11">
      <c r="K1317" s="791"/>
    </row>
    <row r="1318" spans="11:11">
      <c r="K1318" s="791"/>
    </row>
    <row r="1319" spans="11:11">
      <c r="K1319" s="791"/>
    </row>
    <row r="1320" spans="11:11">
      <c r="K1320" s="791"/>
    </row>
    <row r="1321" spans="11:11">
      <c r="K1321" s="791"/>
    </row>
    <row r="1322" spans="11:11">
      <c r="K1322" s="791"/>
    </row>
    <row r="1323" spans="11:11">
      <c r="K1323" s="791"/>
    </row>
    <row r="1324" spans="11:11">
      <c r="K1324" s="791"/>
    </row>
    <row r="1325" spans="11:11">
      <c r="K1325" s="791"/>
    </row>
    <row r="1326" spans="11:11">
      <c r="K1326" s="791"/>
    </row>
    <row r="1327" spans="11:11">
      <c r="K1327" s="791"/>
    </row>
    <row r="1328" spans="11:11">
      <c r="K1328" s="791"/>
    </row>
    <row r="1329" spans="11:11">
      <c r="K1329" s="791"/>
    </row>
    <row r="1330" spans="11:11">
      <c r="K1330" s="791"/>
    </row>
    <row r="1331" spans="11:11">
      <c r="K1331" s="791"/>
    </row>
    <row r="1332" spans="11:11">
      <c r="K1332" s="791"/>
    </row>
    <row r="1333" spans="11:11">
      <c r="K1333" s="791"/>
    </row>
    <row r="1334" spans="11:11">
      <c r="K1334" s="791"/>
    </row>
    <row r="1335" spans="11:11">
      <c r="K1335" s="791"/>
    </row>
    <row r="1336" spans="11:11">
      <c r="K1336" s="791"/>
    </row>
    <row r="1337" spans="11:11">
      <c r="K1337" s="791"/>
    </row>
    <row r="1338" spans="11:11">
      <c r="K1338" s="791"/>
    </row>
    <row r="1339" spans="11:11">
      <c r="K1339" s="791"/>
    </row>
    <row r="1340" spans="11:11">
      <c r="K1340" s="791"/>
    </row>
    <row r="1341" spans="11:11">
      <c r="K1341" s="791"/>
    </row>
    <row r="1342" spans="11:11">
      <c r="K1342" s="791"/>
    </row>
    <row r="1343" spans="11:11">
      <c r="K1343" s="791"/>
    </row>
    <row r="1344" spans="11:11">
      <c r="K1344" s="791"/>
    </row>
    <row r="1345" spans="11:11">
      <c r="K1345" s="791"/>
    </row>
    <row r="1346" spans="11:11">
      <c r="K1346" s="791"/>
    </row>
    <row r="1347" spans="11:11">
      <c r="K1347" s="791"/>
    </row>
    <row r="1348" spans="11:11">
      <c r="K1348" s="791"/>
    </row>
    <row r="1349" spans="11:11">
      <c r="K1349" s="791"/>
    </row>
    <row r="1350" spans="11:11">
      <c r="K1350" s="791"/>
    </row>
    <row r="1351" spans="11:11">
      <c r="K1351" s="791"/>
    </row>
    <row r="1352" spans="11:11">
      <c r="K1352" s="791"/>
    </row>
    <row r="1353" spans="11:11">
      <c r="K1353" s="791"/>
    </row>
    <row r="1354" spans="11:11">
      <c r="K1354" s="791"/>
    </row>
    <row r="1355" spans="11:11">
      <c r="K1355" s="791"/>
    </row>
    <row r="1356" spans="11:11">
      <c r="K1356" s="791"/>
    </row>
    <row r="1357" spans="11:11">
      <c r="K1357" s="791"/>
    </row>
    <row r="1358" spans="11:11">
      <c r="K1358" s="791"/>
    </row>
    <row r="1359" spans="11:11">
      <c r="K1359" s="791"/>
    </row>
    <row r="1360" spans="11:11">
      <c r="K1360" s="791"/>
    </row>
    <row r="1361" spans="11:11">
      <c r="K1361" s="791"/>
    </row>
    <row r="1362" spans="11:11">
      <c r="K1362" s="791"/>
    </row>
    <row r="1363" spans="11:11">
      <c r="K1363" s="791"/>
    </row>
    <row r="1364" spans="11:11">
      <c r="K1364" s="791"/>
    </row>
    <row r="1365" spans="11:11">
      <c r="K1365" s="791"/>
    </row>
    <row r="1366" spans="11:11">
      <c r="K1366" s="791"/>
    </row>
    <row r="1367" spans="11:11">
      <c r="K1367" s="791"/>
    </row>
    <row r="1368" spans="11:11">
      <c r="K1368" s="791"/>
    </row>
    <row r="1369" spans="11:11">
      <c r="K1369" s="791"/>
    </row>
    <row r="1370" spans="11:11">
      <c r="K1370" s="791"/>
    </row>
    <row r="1371" spans="11:11">
      <c r="K1371" s="791"/>
    </row>
    <row r="1372" spans="11:11">
      <c r="K1372" s="791"/>
    </row>
    <row r="1373" spans="11:11">
      <c r="K1373" s="791"/>
    </row>
    <row r="1374" spans="11:11">
      <c r="K1374" s="791"/>
    </row>
    <row r="1375" spans="11:11">
      <c r="K1375" s="791"/>
    </row>
    <row r="1376" spans="11:11">
      <c r="K1376" s="791"/>
    </row>
    <row r="1377" spans="11:11">
      <c r="K1377" s="791"/>
    </row>
    <row r="1378" spans="11:11">
      <c r="K1378" s="791"/>
    </row>
    <row r="1379" spans="11:11">
      <c r="K1379" s="791"/>
    </row>
    <row r="1380" spans="11:11">
      <c r="K1380" s="791"/>
    </row>
    <row r="1381" spans="11:11">
      <c r="K1381" s="791"/>
    </row>
    <row r="1382" spans="11:11">
      <c r="K1382" s="791"/>
    </row>
    <row r="1383" spans="11:11">
      <c r="K1383" s="791"/>
    </row>
    <row r="1384" spans="11:11">
      <c r="K1384" s="791"/>
    </row>
    <row r="1385" spans="11:11">
      <c r="K1385" s="791"/>
    </row>
    <row r="1386" spans="11:11">
      <c r="K1386" s="791"/>
    </row>
    <row r="1387" spans="11:11">
      <c r="K1387" s="791"/>
    </row>
    <row r="1388" spans="11:11">
      <c r="K1388" s="791"/>
    </row>
    <row r="1389" spans="11:11">
      <c r="K1389" s="791"/>
    </row>
    <row r="1390" spans="11:11">
      <c r="K1390" s="791"/>
    </row>
    <row r="1391" spans="11:11">
      <c r="K1391" s="791"/>
    </row>
    <row r="1392" spans="11:11">
      <c r="K1392" s="791"/>
    </row>
    <row r="1393" spans="11:11">
      <c r="K1393" s="791"/>
    </row>
    <row r="1394" spans="11:11">
      <c r="K1394" s="791"/>
    </row>
    <row r="1395" spans="11:11">
      <c r="K1395" s="791"/>
    </row>
    <row r="1396" spans="11:11">
      <c r="K1396" s="791"/>
    </row>
    <row r="1397" spans="11:11">
      <c r="K1397" s="791"/>
    </row>
    <row r="1398" spans="11:11">
      <c r="K1398" s="791"/>
    </row>
    <row r="1399" spans="11:11">
      <c r="K1399" s="791"/>
    </row>
    <row r="1400" spans="11:11">
      <c r="K1400" s="791"/>
    </row>
    <row r="1401" spans="11:11">
      <c r="K1401" s="791"/>
    </row>
    <row r="1402" spans="11:11">
      <c r="K1402" s="791"/>
    </row>
    <row r="1403" spans="11:11">
      <c r="K1403" s="791"/>
    </row>
    <row r="1404" spans="11:11">
      <c r="K1404" s="791"/>
    </row>
    <row r="1405" spans="11:11">
      <c r="K1405" s="791"/>
    </row>
    <row r="1406" spans="11:11">
      <c r="K1406" s="791"/>
    </row>
    <row r="1407" spans="11:11">
      <c r="K1407" s="791"/>
    </row>
    <row r="1408" spans="11:11">
      <c r="K1408" s="791"/>
    </row>
    <row r="1409" spans="11:11">
      <c r="K1409" s="791"/>
    </row>
    <row r="1410" spans="11:11">
      <c r="K1410" s="791"/>
    </row>
    <row r="1411" spans="11:11">
      <c r="K1411" s="791"/>
    </row>
    <row r="1412" spans="11:11">
      <c r="K1412" s="791"/>
    </row>
    <row r="1413" spans="11:11">
      <c r="K1413" s="791"/>
    </row>
    <row r="1414" spans="11:11">
      <c r="K1414" s="791"/>
    </row>
    <row r="1415" spans="11:11">
      <c r="K1415" s="791"/>
    </row>
    <row r="1416" spans="11:11">
      <c r="K1416" s="791"/>
    </row>
    <row r="1417" spans="11:11">
      <c r="K1417" s="791"/>
    </row>
    <row r="1418" spans="11:11">
      <c r="K1418" s="791"/>
    </row>
    <row r="1419" spans="11:11">
      <c r="K1419" s="791"/>
    </row>
    <row r="1420" spans="11:11">
      <c r="K1420" s="791"/>
    </row>
    <row r="1421" spans="11:11">
      <c r="K1421" s="791"/>
    </row>
    <row r="1422" spans="11:11">
      <c r="K1422" s="791"/>
    </row>
    <row r="1423" spans="11:11">
      <c r="K1423" s="791"/>
    </row>
    <row r="1424" spans="11:11">
      <c r="K1424" s="791"/>
    </row>
    <row r="1425" spans="11:11">
      <c r="K1425" s="791"/>
    </row>
    <row r="1426" spans="11:11">
      <c r="K1426" s="791"/>
    </row>
    <row r="1427" spans="11:11">
      <c r="K1427" s="791"/>
    </row>
    <row r="1428" spans="11:11">
      <c r="K1428" s="791"/>
    </row>
    <row r="1429" spans="11:11">
      <c r="K1429" s="791"/>
    </row>
    <row r="1430" spans="11:11">
      <c r="K1430" s="791"/>
    </row>
    <row r="1431" spans="11:11">
      <c r="K1431" s="791"/>
    </row>
    <row r="1432" spans="11:11">
      <c r="K1432" s="791"/>
    </row>
    <row r="1433" spans="11:11">
      <c r="K1433" s="791"/>
    </row>
    <row r="1434" spans="11:11">
      <c r="K1434" s="791"/>
    </row>
    <row r="1435" spans="11:11">
      <c r="K1435" s="791"/>
    </row>
    <row r="1436" spans="11:11">
      <c r="K1436" s="791"/>
    </row>
    <row r="1437" spans="11:11">
      <c r="K1437" s="791"/>
    </row>
    <row r="1438" spans="11:11">
      <c r="K1438" s="791"/>
    </row>
    <row r="1439" spans="11:11">
      <c r="K1439" s="791"/>
    </row>
    <row r="1440" spans="11:11">
      <c r="K1440" s="791"/>
    </row>
    <row r="1441" spans="11:11">
      <c r="K1441" s="791"/>
    </row>
    <row r="1442" spans="11:11">
      <c r="K1442" s="791"/>
    </row>
    <row r="1443" spans="11:11">
      <c r="K1443" s="791"/>
    </row>
    <row r="1444" spans="11:11">
      <c r="K1444" s="791"/>
    </row>
    <row r="1445" spans="11:11">
      <c r="K1445" s="791"/>
    </row>
    <row r="1446" spans="11:11">
      <c r="K1446" s="791"/>
    </row>
    <row r="1447" spans="11:11">
      <c r="K1447" s="791"/>
    </row>
    <row r="1448" spans="11:11">
      <c r="K1448" s="791"/>
    </row>
    <row r="1449" spans="11:11">
      <c r="K1449" s="791"/>
    </row>
    <row r="1450" spans="11:11">
      <c r="K1450" s="791"/>
    </row>
    <row r="1451" spans="11:11">
      <c r="K1451" s="791"/>
    </row>
    <row r="1452" spans="11:11">
      <c r="K1452" s="791"/>
    </row>
    <row r="1453" spans="11:11">
      <c r="K1453" s="791"/>
    </row>
    <row r="1454" spans="11:11">
      <c r="K1454" s="791"/>
    </row>
    <row r="1455" spans="11:11">
      <c r="K1455" s="791"/>
    </row>
    <row r="1456" spans="11:11">
      <c r="K1456" s="791"/>
    </row>
    <row r="1457" spans="11:11">
      <c r="K1457" s="791"/>
    </row>
    <row r="1458" spans="11:11">
      <c r="K1458" s="791"/>
    </row>
    <row r="1459" spans="11:11">
      <c r="K1459" s="791"/>
    </row>
    <row r="1460" spans="11:11">
      <c r="K1460" s="791"/>
    </row>
    <row r="1461" spans="11:11">
      <c r="K1461" s="791"/>
    </row>
    <row r="1462" spans="11:11">
      <c r="K1462" s="791"/>
    </row>
    <row r="1463" spans="11:11">
      <c r="K1463" s="791"/>
    </row>
    <row r="1464" spans="11:11">
      <c r="K1464" s="791"/>
    </row>
    <row r="1465" spans="11:11">
      <c r="K1465" s="791"/>
    </row>
    <row r="1466" spans="11:11">
      <c r="K1466" s="791"/>
    </row>
    <row r="1467" spans="11:11">
      <c r="K1467" s="791"/>
    </row>
    <row r="1468" spans="11:11">
      <c r="K1468" s="791"/>
    </row>
    <row r="1469" spans="11:11">
      <c r="K1469" s="791"/>
    </row>
    <row r="1470" spans="11:11">
      <c r="K1470" s="791"/>
    </row>
    <row r="1471" spans="11:11">
      <c r="K1471" s="791"/>
    </row>
    <row r="1472" spans="11:11">
      <c r="K1472" s="791"/>
    </row>
    <row r="1473" spans="11:11">
      <c r="K1473" s="791"/>
    </row>
    <row r="1474" spans="11:11">
      <c r="K1474" s="791"/>
    </row>
    <row r="1475" spans="11:11">
      <c r="K1475" s="791"/>
    </row>
    <row r="1476" spans="11:11">
      <c r="K1476" s="791"/>
    </row>
    <row r="1477" spans="11:11">
      <c r="K1477" s="791"/>
    </row>
    <row r="1478" spans="11:11">
      <c r="K1478" s="791"/>
    </row>
    <row r="1479" spans="11:11">
      <c r="K1479" s="791"/>
    </row>
    <row r="1480" spans="11:11">
      <c r="K1480" s="791"/>
    </row>
    <row r="1481" spans="11:11">
      <c r="K1481" s="791"/>
    </row>
    <row r="1482" spans="11:11">
      <c r="K1482" s="791"/>
    </row>
    <row r="1483" spans="11:11">
      <c r="K1483" s="791"/>
    </row>
    <row r="1484" spans="11:11">
      <c r="K1484" s="791"/>
    </row>
    <row r="1485" spans="11:11">
      <c r="K1485" s="791"/>
    </row>
    <row r="1486" spans="11:11">
      <c r="K1486" s="791"/>
    </row>
    <row r="1487" spans="11:11">
      <c r="K1487" s="791"/>
    </row>
    <row r="1488" spans="11:11">
      <c r="K1488" s="791"/>
    </row>
    <row r="1489" spans="11:11">
      <c r="K1489" s="791"/>
    </row>
    <row r="1490" spans="11:11">
      <c r="K1490" s="791"/>
    </row>
    <row r="1491" spans="11:11">
      <c r="K1491" s="791"/>
    </row>
    <row r="1492" spans="11:11">
      <c r="K1492" s="791"/>
    </row>
    <row r="1493" spans="11:11">
      <c r="K1493" s="791"/>
    </row>
    <row r="1494" spans="11:11">
      <c r="K1494" s="791"/>
    </row>
    <row r="1495" spans="11:11">
      <c r="K1495" s="791"/>
    </row>
    <row r="1496" spans="11:11">
      <c r="K1496" s="791"/>
    </row>
    <row r="1497" spans="11:11">
      <c r="K1497" s="791"/>
    </row>
    <row r="1498" spans="11:11">
      <c r="K1498" s="791"/>
    </row>
    <row r="1499" spans="11:11">
      <c r="K1499" s="791"/>
    </row>
    <row r="1500" spans="11:11">
      <c r="K1500" s="791"/>
    </row>
    <row r="1501" spans="11:11">
      <c r="K1501" s="791"/>
    </row>
    <row r="1502" spans="11:11">
      <c r="K1502" s="791"/>
    </row>
    <row r="1503" spans="11:11">
      <c r="K1503" s="791"/>
    </row>
    <row r="1504" spans="11:11">
      <c r="K1504" s="791"/>
    </row>
    <row r="1505" spans="11:11">
      <c r="K1505" s="791"/>
    </row>
    <row r="1506" spans="11:11">
      <c r="K1506" s="791"/>
    </row>
    <row r="1507" spans="11:11">
      <c r="K1507" s="791"/>
    </row>
    <row r="1508" spans="11:11">
      <c r="K1508" s="791"/>
    </row>
    <row r="1509" spans="11:11">
      <c r="K1509" s="791"/>
    </row>
    <row r="1510" spans="11:11">
      <c r="K1510" s="791"/>
    </row>
    <row r="1511" spans="11:11">
      <c r="K1511" s="791"/>
    </row>
    <row r="1512" spans="11:11">
      <c r="K1512" s="791"/>
    </row>
    <row r="1513" spans="11:11">
      <c r="K1513" s="791"/>
    </row>
    <row r="1514" spans="11:11">
      <c r="K1514" s="791"/>
    </row>
    <row r="1515" spans="11:11">
      <c r="K1515" s="791"/>
    </row>
    <row r="1516" spans="11:11">
      <c r="K1516" s="791"/>
    </row>
    <row r="1517" spans="11:11">
      <c r="K1517" s="791"/>
    </row>
    <row r="1518" spans="11:11">
      <c r="K1518" s="791"/>
    </row>
    <row r="1519" spans="11:11">
      <c r="K1519" s="791"/>
    </row>
    <row r="1520" spans="11:11">
      <c r="K1520" s="791"/>
    </row>
    <row r="1521" spans="11:11">
      <c r="K1521" s="791"/>
    </row>
    <row r="1522" spans="11:11">
      <c r="K1522" s="791"/>
    </row>
    <row r="1523" spans="11:11">
      <c r="K1523" s="791"/>
    </row>
    <row r="1524" spans="11:11">
      <c r="K1524" s="791"/>
    </row>
    <row r="1525" spans="11:11">
      <c r="K1525" s="791"/>
    </row>
    <row r="1526" spans="11:11">
      <c r="K1526" s="791"/>
    </row>
    <row r="1527" spans="11:11">
      <c r="K1527" s="791"/>
    </row>
    <row r="1528" spans="11:11">
      <c r="K1528" s="791"/>
    </row>
    <row r="1529" spans="11:11">
      <c r="K1529" s="791"/>
    </row>
    <row r="1530" spans="11:11">
      <c r="K1530" s="791"/>
    </row>
    <row r="1531" spans="11:11">
      <c r="K1531" s="791"/>
    </row>
    <row r="1532" spans="11:11">
      <c r="K1532" s="791"/>
    </row>
    <row r="1533" spans="11:11">
      <c r="K1533" s="791"/>
    </row>
    <row r="1534" spans="11:11">
      <c r="K1534" s="791"/>
    </row>
    <row r="1535" spans="11:11">
      <c r="K1535" s="791"/>
    </row>
    <row r="1536" spans="11:11">
      <c r="K1536" s="791"/>
    </row>
    <row r="1537" spans="11:11">
      <c r="K1537" s="791"/>
    </row>
    <row r="1538" spans="11:11">
      <c r="K1538" s="791"/>
    </row>
    <row r="1539" spans="11:11">
      <c r="K1539" s="791"/>
    </row>
    <row r="1540" spans="11:11">
      <c r="K1540" s="791"/>
    </row>
    <row r="1541" spans="11:11">
      <c r="K1541" s="791"/>
    </row>
    <row r="1542" spans="11:11">
      <c r="K1542" s="791"/>
    </row>
    <row r="1543" spans="11:11">
      <c r="K1543" s="791"/>
    </row>
    <row r="1544" spans="11:11">
      <c r="K1544" s="791"/>
    </row>
    <row r="1545" spans="11:11">
      <c r="K1545" s="791"/>
    </row>
    <row r="1546" spans="11:11">
      <c r="K1546" s="791"/>
    </row>
    <row r="1547" spans="11:11">
      <c r="K1547" s="791"/>
    </row>
    <row r="1548" spans="11:11">
      <c r="K1548" s="791"/>
    </row>
    <row r="1549" spans="11:11">
      <c r="K1549" s="791"/>
    </row>
    <row r="1550" spans="11:11">
      <c r="K1550" s="791"/>
    </row>
    <row r="1551" spans="11:11">
      <c r="K1551" s="791"/>
    </row>
    <row r="1552" spans="11:11">
      <c r="K1552" s="791"/>
    </row>
    <row r="1553" spans="11:11">
      <c r="K1553" s="791"/>
    </row>
    <row r="1554" spans="11:11">
      <c r="K1554" s="791"/>
    </row>
    <row r="1555" spans="11:11">
      <c r="K1555" s="791"/>
    </row>
    <row r="1556" spans="11:11">
      <c r="K1556" s="791"/>
    </row>
    <row r="1557" spans="11:11">
      <c r="K1557" s="791"/>
    </row>
    <row r="1558" spans="11:11">
      <c r="K1558" s="791"/>
    </row>
    <row r="1559" spans="11:11">
      <c r="K1559" s="791"/>
    </row>
    <row r="1560" spans="11:11">
      <c r="K1560" s="791"/>
    </row>
    <row r="1561" spans="11:11">
      <c r="K1561" s="791"/>
    </row>
    <row r="1562" spans="11:11">
      <c r="K1562" s="791"/>
    </row>
    <row r="1563" spans="11:11">
      <c r="K1563" s="791"/>
    </row>
    <row r="1564" spans="11:11">
      <c r="K1564" s="791"/>
    </row>
    <row r="1565" spans="11:11">
      <c r="K1565" s="791"/>
    </row>
    <row r="1566" spans="11:11">
      <c r="K1566" s="791"/>
    </row>
    <row r="1567" spans="11:11">
      <c r="K1567" s="791"/>
    </row>
    <row r="1568" spans="11:11">
      <c r="K1568" s="791"/>
    </row>
    <row r="1569" spans="11:11">
      <c r="K1569" s="791"/>
    </row>
    <row r="1570" spans="11:11">
      <c r="K1570" s="791"/>
    </row>
    <row r="1571" spans="11:11">
      <c r="K1571" s="791"/>
    </row>
    <row r="1572" spans="11:11">
      <c r="K1572" s="791"/>
    </row>
    <row r="1573" spans="11:11">
      <c r="K1573" s="791"/>
    </row>
    <row r="1574" spans="11:11">
      <c r="K1574" s="791"/>
    </row>
    <row r="1575" spans="11:11">
      <c r="K1575" s="791"/>
    </row>
    <row r="1576" spans="11:11">
      <c r="K1576" s="791"/>
    </row>
    <row r="1577" spans="11:11">
      <c r="K1577" s="791"/>
    </row>
    <row r="1578" spans="11:11">
      <c r="K1578" s="791"/>
    </row>
    <row r="1579" spans="11:11">
      <c r="K1579" s="791"/>
    </row>
    <row r="1580" spans="11:11">
      <c r="K1580" s="791"/>
    </row>
    <row r="1581" spans="11:11">
      <c r="K1581" s="791"/>
    </row>
    <row r="1582" spans="11:11">
      <c r="K1582" s="791"/>
    </row>
    <row r="1583" spans="11:11">
      <c r="K1583" s="791"/>
    </row>
    <row r="1584" spans="11:11">
      <c r="K1584" s="791"/>
    </row>
    <row r="1585" spans="11:11">
      <c r="K1585" s="791"/>
    </row>
    <row r="1586" spans="11:11">
      <c r="K1586" s="791"/>
    </row>
    <row r="1587" spans="11:11">
      <c r="K1587" s="791"/>
    </row>
    <row r="1588" spans="11:11">
      <c r="K1588" s="791"/>
    </row>
    <row r="1589" spans="11:11">
      <c r="K1589" s="791"/>
    </row>
    <row r="1590" spans="11:11">
      <c r="K1590" s="791"/>
    </row>
    <row r="1591" spans="11:11">
      <c r="K1591" s="791"/>
    </row>
    <row r="1592" spans="11:11">
      <c r="K1592" s="791"/>
    </row>
    <row r="1593" spans="11:11">
      <c r="K1593" s="791"/>
    </row>
    <row r="1594" spans="11:11">
      <c r="K1594" s="791"/>
    </row>
    <row r="1595" spans="11:11">
      <c r="K1595" s="791"/>
    </row>
    <row r="1596" spans="11:11">
      <c r="K1596" s="791"/>
    </row>
    <row r="1597" spans="11:11">
      <c r="K1597" s="791"/>
    </row>
    <row r="1598" spans="11:11">
      <c r="K1598" s="791"/>
    </row>
    <row r="1599" spans="11:11">
      <c r="K1599" s="791"/>
    </row>
    <row r="1600" spans="11:11">
      <c r="K1600" s="791"/>
    </row>
    <row r="1601" spans="11:11">
      <c r="K1601" s="791"/>
    </row>
    <row r="1602" spans="11:11">
      <c r="K1602" s="791"/>
    </row>
    <row r="1603" spans="11:11">
      <c r="K1603" s="791"/>
    </row>
    <row r="1604" spans="11:11">
      <c r="K1604" s="791"/>
    </row>
    <row r="1605" spans="11:11">
      <c r="K1605" s="791"/>
    </row>
    <row r="1606" spans="11:11">
      <c r="K1606" s="791"/>
    </row>
    <row r="1607" spans="11:11">
      <c r="K1607" s="791"/>
    </row>
    <row r="1608" spans="11:11">
      <c r="K1608" s="791"/>
    </row>
    <row r="1609" spans="11:11">
      <c r="K1609" s="791"/>
    </row>
    <row r="1610" spans="11:11">
      <c r="K1610" s="791"/>
    </row>
    <row r="1611" spans="11:11">
      <c r="K1611" s="791"/>
    </row>
    <row r="1612" spans="11:11">
      <c r="K1612" s="791"/>
    </row>
    <row r="1613" spans="11:11">
      <c r="K1613" s="791"/>
    </row>
    <row r="1614" spans="11:11">
      <c r="K1614" s="791"/>
    </row>
    <row r="1615" spans="11:11">
      <c r="K1615" s="791"/>
    </row>
    <row r="1616" spans="11:11">
      <c r="K1616" s="791"/>
    </row>
    <row r="1617" spans="11:11">
      <c r="K1617" s="791"/>
    </row>
    <row r="1618" spans="11:11">
      <c r="K1618" s="791"/>
    </row>
    <row r="1619" spans="11:11">
      <c r="K1619" s="791"/>
    </row>
    <row r="1620" spans="11:11">
      <c r="K1620" s="791"/>
    </row>
    <row r="1621" spans="11:11">
      <c r="K1621" s="791"/>
    </row>
    <row r="1622" spans="11:11">
      <c r="K1622" s="791"/>
    </row>
    <row r="1623" spans="11:11">
      <c r="K1623" s="791"/>
    </row>
    <row r="1624" spans="11:11">
      <c r="K1624" s="791"/>
    </row>
    <row r="1625" spans="11:11">
      <c r="K1625" s="791"/>
    </row>
    <row r="1626" spans="11:11">
      <c r="K1626" s="791"/>
    </row>
    <row r="1627" spans="11:11">
      <c r="K1627" s="791"/>
    </row>
    <row r="1628" spans="11:11">
      <c r="K1628" s="791"/>
    </row>
    <row r="1629" spans="11:11">
      <c r="K1629" s="791"/>
    </row>
    <row r="1630" spans="11:11">
      <c r="K1630" s="791"/>
    </row>
    <row r="1631" spans="11:11">
      <c r="K1631" s="791"/>
    </row>
    <row r="1632" spans="11:11">
      <c r="K1632" s="791"/>
    </row>
    <row r="1633" spans="11:11">
      <c r="K1633" s="791"/>
    </row>
    <row r="1634" spans="11:11">
      <c r="K1634" s="791"/>
    </row>
    <row r="1635" spans="11:11">
      <c r="K1635" s="791"/>
    </row>
    <row r="1636" spans="11:11">
      <c r="K1636" s="791"/>
    </row>
    <row r="1637" spans="11:11">
      <c r="K1637" s="791"/>
    </row>
    <row r="1638" spans="11:11">
      <c r="K1638" s="791"/>
    </row>
    <row r="1639" spans="11:11">
      <c r="K1639" s="791"/>
    </row>
    <row r="1640" spans="11:11">
      <c r="K1640" s="791"/>
    </row>
    <row r="1641" spans="11:11">
      <c r="K1641" s="791"/>
    </row>
    <row r="1642" spans="11:11">
      <c r="K1642" s="791"/>
    </row>
    <row r="1643" spans="11:11">
      <c r="K1643" s="791"/>
    </row>
    <row r="1644" spans="11:11">
      <c r="K1644" s="791"/>
    </row>
    <row r="1645" spans="11:11">
      <c r="K1645" s="791"/>
    </row>
    <row r="1646" spans="11:11">
      <c r="K1646" s="791"/>
    </row>
    <row r="1647" spans="11:11">
      <c r="K1647" s="791"/>
    </row>
    <row r="1648" spans="11:11">
      <c r="K1648" s="791"/>
    </row>
    <row r="1649" spans="11:11">
      <c r="K1649" s="791"/>
    </row>
    <row r="1650" spans="11:11">
      <c r="K1650" s="791"/>
    </row>
    <row r="1651" spans="11:11">
      <c r="K1651" s="791"/>
    </row>
    <row r="1652" spans="11:11">
      <c r="K1652" s="791"/>
    </row>
    <row r="1653" spans="11:11">
      <c r="K1653" s="791"/>
    </row>
    <row r="1654" spans="11:11">
      <c r="K1654" s="791"/>
    </row>
    <row r="1655" spans="11:11">
      <c r="K1655" s="791"/>
    </row>
    <row r="1656" spans="11:11">
      <c r="K1656" s="791"/>
    </row>
    <row r="1657" spans="11:11">
      <c r="K1657" s="791"/>
    </row>
    <row r="1658" spans="11:11">
      <c r="K1658" s="791"/>
    </row>
    <row r="1659" spans="11:11">
      <c r="K1659" s="791"/>
    </row>
    <row r="1660" spans="11:11">
      <c r="K1660" s="791"/>
    </row>
    <row r="1661" spans="11:11">
      <c r="K1661" s="791"/>
    </row>
    <row r="1662" spans="11:11">
      <c r="K1662" s="791"/>
    </row>
    <row r="1663" spans="11:11">
      <c r="K1663" s="791"/>
    </row>
    <row r="1664" spans="11:11">
      <c r="K1664" s="791"/>
    </row>
    <row r="1665" spans="11:11">
      <c r="K1665" s="791"/>
    </row>
    <row r="1666" spans="11:11">
      <c r="K1666" s="791"/>
    </row>
    <row r="1667" spans="11:11">
      <c r="K1667" s="791"/>
    </row>
    <row r="1668" spans="11:11">
      <c r="K1668" s="791"/>
    </row>
    <row r="1669" spans="11:11">
      <c r="K1669" s="791"/>
    </row>
    <row r="1670" spans="11:11">
      <c r="K1670" s="791"/>
    </row>
    <row r="1671" spans="11:11">
      <c r="K1671" s="791"/>
    </row>
    <row r="1672" spans="11:11">
      <c r="K1672" s="791"/>
    </row>
    <row r="1673" spans="11:11">
      <c r="K1673" s="791"/>
    </row>
    <row r="1674" spans="11:11">
      <c r="K1674" s="791"/>
    </row>
    <row r="1675" spans="11:11">
      <c r="K1675" s="791"/>
    </row>
    <row r="1676" spans="11:11">
      <c r="K1676" s="791"/>
    </row>
    <row r="1677" spans="11:11">
      <c r="K1677" s="791"/>
    </row>
    <row r="1678" spans="11:11">
      <c r="K1678" s="791"/>
    </row>
    <row r="1679" spans="11:11">
      <c r="K1679" s="791"/>
    </row>
    <row r="1680" spans="11:11">
      <c r="K1680" s="791"/>
    </row>
    <row r="1681" spans="11:11">
      <c r="K1681" s="791"/>
    </row>
    <row r="1682" spans="11:11">
      <c r="K1682" s="791"/>
    </row>
    <row r="1683" spans="11:11">
      <c r="K1683" s="791"/>
    </row>
    <row r="1684" spans="11:11">
      <c r="K1684" s="791"/>
    </row>
    <row r="1685" spans="11:11">
      <c r="K1685" s="791"/>
    </row>
    <row r="1686" spans="11:11">
      <c r="K1686" s="791"/>
    </row>
    <row r="1687" spans="11:11">
      <c r="K1687" s="791"/>
    </row>
    <row r="1688" spans="11:11">
      <c r="K1688" s="791"/>
    </row>
    <row r="1689" spans="11:11">
      <c r="K1689" s="791"/>
    </row>
    <row r="1690" spans="11:11">
      <c r="K1690" s="791"/>
    </row>
    <row r="1691" spans="11:11">
      <c r="K1691" s="791"/>
    </row>
    <row r="1692" spans="11:11">
      <c r="K1692" s="791"/>
    </row>
    <row r="1693" spans="11:11">
      <c r="K1693" s="791"/>
    </row>
    <row r="1694" spans="11:11">
      <c r="K1694" s="791"/>
    </row>
    <row r="1695" spans="11:11">
      <c r="K1695" s="791"/>
    </row>
    <row r="1696" spans="11:11">
      <c r="K1696" s="791"/>
    </row>
    <row r="1697" spans="11:11">
      <c r="K1697" s="791"/>
    </row>
    <row r="1698" spans="11:11">
      <c r="K1698" s="791"/>
    </row>
    <row r="1699" spans="11:11">
      <c r="K1699" s="791"/>
    </row>
    <row r="1700" spans="11:11">
      <c r="K1700" s="791"/>
    </row>
    <row r="1701" spans="11:11">
      <c r="K1701" s="791"/>
    </row>
    <row r="1702" spans="11:11">
      <c r="K1702" s="791"/>
    </row>
    <row r="1703" spans="11:11">
      <c r="K1703" s="791"/>
    </row>
    <row r="1704" spans="11:11">
      <c r="K1704" s="791"/>
    </row>
    <row r="1705" spans="11:11">
      <c r="K1705" s="791"/>
    </row>
    <row r="1706" spans="11:11">
      <c r="K1706" s="791"/>
    </row>
    <row r="1707" spans="11:11">
      <c r="K1707" s="791"/>
    </row>
    <row r="1708" spans="11:11">
      <c r="K1708" s="791"/>
    </row>
    <row r="1709" spans="11:11">
      <c r="K1709" s="791"/>
    </row>
    <row r="1710" spans="11:11">
      <c r="K1710" s="791"/>
    </row>
    <row r="1711" spans="11:11">
      <c r="K1711" s="791"/>
    </row>
    <row r="1712" spans="11:11">
      <c r="K1712" s="791"/>
    </row>
    <row r="1713" spans="11:11">
      <c r="K1713" s="791"/>
    </row>
    <row r="1714" spans="11:11">
      <c r="K1714" s="791"/>
    </row>
    <row r="1715" spans="11:11">
      <c r="K1715" s="791"/>
    </row>
    <row r="1716" spans="11:11">
      <c r="K1716" s="791"/>
    </row>
    <row r="1717" spans="11:11">
      <c r="K1717" s="791"/>
    </row>
    <row r="1718" spans="11:11">
      <c r="K1718" s="791"/>
    </row>
    <row r="1719" spans="11:11">
      <c r="K1719" s="791"/>
    </row>
    <row r="1720" spans="11:11">
      <c r="K1720" s="791"/>
    </row>
    <row r="1721" spans="11:11">
      <c r="K1721" s="791"/>
    </row>
    <row r="1722" spans="11:11">
      <c r="K1722" s="791"/>
    </row>
    <row r="1723" spans="11:11">
      <c r="K1723" s="791"/>
    </row>
    <row r="1724" spans="11:11">
      <c r="K1724" s="791"/>
    </row>
    <row r="1725" spans="11:11">
      <c r="K1725" s="791"/>
    </row>
    <row r="1726" spans="11:11">
      <c r="K1726" s="791"/>
    </row>
    <row r="1727" spans="11:11">
      <c r="K1727" s="791"/>
    </row>
    <row r="1728" spans="11:11">
      <c r="K1728" s="791"/>
    </row>
    <row r="1729" spans="11:11">
      <c r="K1729" s="791"/>
    </row>
    <row r="1730" spans="11:11">
      <c r="K1730" s="791"/>
    </row>
    <row r="1731" spans="11:11">
      <c r="K1731" s="791"/>
    </row>
    <row r="1732" spans="11:11">
      <c r="K1732" s="791"/>
    </row>
    <row r="1733" spans="11:11">
      <c r="K1733" s="791"/>
    </row>
    <row r="1734" spans="11:11">
      <c r="K1734" s="791"/>
    </row>
    <row r="1735" spans="11:11">
      <c r="K1735" s="791"/>
    </row>
    <row r="1736" spans="11:11">
      <c r="K1736" s="791"/>
    </row>
    <row r="1737" spans="11:11">
      <c r="K1737" s="791"/>
    </row>
    <row r="1738" spans="11:11">
      <c r="K1738" s="791"/>
    </row>
    <row r="1739" spans="11:11">
      <c r="K1739" s="791"/>
    </row>
    <row r="1740" spans="11:11">
      <c r="K1740" s="791"/>
    </row>
    <row r="1741" spans="11:11">
      <c r="K1741" s="791"/>
    </row>
    <row r="1742" spans="11:11">
      <c r="K1742" s="791"/>
    </row>
    <row r="1743" spans="11:11">
      <c r="K1743" s="791"/>
    </row>
    <row r="1744" spans="11:11">
      <c r="K1744" s="791"/>
    </row>
    <row r="1745" spans="11:11">
      <c r="K1745" s="791"/>
    </row>
    <row r="1746" spans="11:11">
      <c r="K1746" s="791"/>
    </row>
    <row r="1747" spans="11:11">
      <c r="K1747" s="791"/>
    </row>
    <row r="1748" spans="11:11">
      <c r="K1748" s="791"/>
    </row>
    <row r="1749" spans="11:11">
      <c r="K1749" s="791"/>
    </row>
    <row r="1750" spans="11:11">
      <c r="K1750" s="791"/>
    </row>
    <row r="1751" spans="11:11">
      <c r="K1751" s="791"/>
    </row>
    <row r="1752" spans="11:11">
      <c r="K1752" s="791"/>
    </row>
    <row r="1753" spans="11:11">
      <c r="K1753" s="791"/>
    </row>
    <row r="1754" spans="11:11">
      <c r="K1754" s="791"/>
    </row>
    <row r="1755" spans="11:11">
      <c r="K1755" s="791"/>
    </row>
    <row r="1756" spans="11:11">
      <c r="K1756" s="791"/>
    </row>
    <row r="1757" spans="11:11">
      <c r="K1757" s="791"/>
    </row>
    <row r="1758" spans="11:11">
      <c r="K1758" s="791"/>
    </row>
    <row r="1759" spans="11:11">
      <c r="K1759" s="791"/>
    </row>
    <row r="1760" spans="11:11">
      <c r="K1760" s="791"/>
    </row>
    <row r="1761" spans="11:11">
      <c r="K1761" s="791"/>
    </row>
    <row r="1762" spans="11:11">
      <c r="K1762" s="791"/>
    </row>
    <row r="1763" spans="11:11">
      <c r="K1763" s="791"/>
    </row>
    <row r="1764" spans="11:11">
      <c r="K1764" s="791"/>
    </row>
    <row r="1765" spans="11:11">
      <c r="K1765" s="791"/>
    </row>
    <row r="1766" spans="11:11">
      <c r="K1766" s="791"/>
    </row>
    <row r="1767" spans="11:11">
      <c r="K1767" s="791"/>
    </row>
    <row r="1768" spans="11:11">
      <c r="K1768" s="791"/>
    </row>
    <row r="1769" spans="11:11">
      <c r="K1769" s="791"/>
    </row>
    <row r="1770" spans="11:11">
      <c r="K1770" s="791"/>
    </row>
    <row r="1771" spans="11:11">
      <c r="K1771" s="791"/>
    </row>
    <row r="1772" spans="11:11">
      <c r="K1772" s="791"/>
    </row>
    <row r="1773" spans="11:11">
      <c r="K1773" s="791"/>
    </row>
    <row r="1774" spans="11:11">
      <c r="K1774" s="791"/>
    </row>
    <row r="1775" spans="11:11">
      <c r="K1775" s="791"/>
    </row>
    <row r="1776" spans="11:11">
      <c r="K1776" s="791"/>
    </row>
    <row r="1777" spans="11:11">
      <c r="K1777" s="791"/>
    </row>
    <row r="1778" spans="11:11">
      <c r="K1778" s="791"/>
    </row>
    <row r="1779" spans="11:11">
      <c r="K1779" s="791"/>
    </row>
    <row r="1780" spans="11:11">
      <c r="K1780" s="791"/>
    </row>
    <row r="1781" spans="11:11">
      <c r="K1781" s="791"/>
    </row>
    <row r="1782" spans="11:11">
      <c r="K1782" s="791"/>
    </row>
    <row r="1783" spans="11:11">
      <c r="K1783" s="791"/>
    </row>
    <row r="1784" spans="11:11">
      <c r="K1784" s="791"/>
    </row>
    <row r="1785" spans="11:11">
      <c r="K1785" s="791"/>
    </row>
    <row r="1786" spans="11:11">
      <c r="K1786" s="791"/>
    </row>
    <row r="1787" spans="11:11">
      <c r="K1787" s="791"/>
    </row>
    <row r="1788" spans="11:11">
      <c r="K1788" s="791"/>
    </row>
    <row r="1789" spans="11:11">
      <c r="K1789" s="791"/>
    </row>
    <row r="1790" spans="11:11">
      <c r="K1790" s="791"/>
    </row>
    <row r="1791" spans="11:11">
      <c r="K1791" s="791"/>
    </row>
    <row r="1792" spans="11:11">
      <c r="K1792" s="791"/>
    </row>
    <row r="1793" spans="11:11">
      <c r="K1793" s="791"/>
    </row>
    <row r="1794" spans="11:11">
      <c r="K1794" s="791"/>
    </row>
    <row r="1795" spans="11:11">
      <c r="K1795" s="791"/>
    </row>
    <row r="1796" spans="11:11">
      <c r="K1796" s="791"/>
    </row>
    <row r="1797" spans="11:11">
      <c r="K1797" s="791"/>
    </row>
    <row r="1798" spans="11:11">
      <c r="K1798" s="791"/>
    </row>
    <row r="1799" spans="11:11">
      <c r="K1799" s="791"/>
    </row>
    <row r="1800" spans="11:11">
      <c r="K1800" s="791"/>
    </row>
    <row r="1801" spans="11:11">
      <c r="K1801" s="791"/>
    </row>
    <row r="1802" spans="11:11">
      <c r="K1802" s="791"/>
    </row>
    <row r="1803" spans="11:11">
      <c r="K1803" s="791"/>
    </row>
    <row r="1804" spans="11:11">
      <c r="K1804" s="791"/>
    </row>
    <row r="1805" spans="11:11">
      <c r="K1805" s="791"/>
    </row>
    <row r="1806" spans="11:11">
      <c r="K1806" s="791"/>
    </row>
    <row r="1807" spans="11:11">
      <c r="K1807" s="791"/>
    </row>
    <row r="1808" spans="11:11">
      <c r="K1808" s="791"/>
    </row>
    <row r="1809" spans="11:11">
      <c r="K1809" s="791"/>
    </row>
    <row r="1810" spans="11:11">
      <c r="K1810" s="791"/>
    </row>
    <row r="1811" spans="11:11">
      <c r="K1811" s="791"/>
    </row>
    <row r="1812" spans="11:11">
      <c r="K1812" s="791"/>
    </row>
    <row r="1813" spans="11:11">
      <c r="K1813" s="791"/>
    </row>
    <row r="1814" spans="11:11">
      <c r="K1814" s="791"/>
    </row>
    <row r="1815" spans="11:11">
      <c r="K1815" s="791"/>
    </row>
    <row r="1816" spans="11:11">
      <c r="K1816" s="791"/>
    </row>
    <row r="1817" spans="11:11">
      <c r="K1817" s="791"/>
    </row>
    <row r="1818" spans="11:11">
      <c r="K1818" s="791"/>
    </row>
    <row r="1819" spans="11:11">
      <c r="K1819" s="791"/>
    </row>
    <row r="1820" spans="11:11">
      <c r="K1820" s="791"/>
    </row>
    <row r="1821" spans="11:11">
      <c r="K1821" s="791"/>
    </row>
    <row r="1822" spans="11:11">
      <c r="K1822" s="791"/>
    </row>
    <row r="1823" spans="11:11">
      <c r="K1823" s="791"/>
    </row>
    <row r="1824" spans="11:11">
      <c r="K1824" s="791"/>
    </row>
    <row r="1825" spans="11:11">
      <c r="K1825" s="791"/>
    </row>
    <row r="1826" spans="11:11">
      <c r="K1826" s="791"/>
    </row>
    <row r="1827" spans="11:11">
      <c r="K1827" s="791"/>
    </row>
    <row r="1828" spans="11:11">
      <c r="K1828" s="791"/>
    </row>
    <row r="1829" spans="11:11">
      <c r="K1829" s="791"/>
    </row>
    <row r="1830" spans="11:11">
      <c r="K1830" s="791"/>
    </row>
    <row r="1831" spans="11:11">
      <c r="K1831" s="791"/>
    </row>
    <row r="1832" spans="11:11">
      <c r="K1832" s="791"/>
    </row>
    <row r="1833" spans="11:11">
      <c r="K1833" s="791"/>
    </row>
    <row r="1834" spans="11:11">
      <c r="K1834" s="791"/>
    </row>
    <row r="1835" spans="11:11">
      <c r="K1835" s="791"/>
    </row>
    <row r="1836" spans="11:11">
      <c r="K1836" s="791"/>
    </row>
    <row r="1837" spans="11:11">
      <c r="K1837" s="791"/>
    </row>
    <row r="1838" spans="11:11">
      <c r="K1838" s="791"/>
    </row>
    <row r="1839" spans="11:11">
      <c r="K1839" s="791"/>
    </row>
    <row r="1840" spans="11:11">
      <c r="K1840" s="791"/>
    </row>
    <row r="1841" spans="11:11">
      <c r="K1841" s="791"/>
    </row>
    <row r="1842" spans="11:11">
      <c r="K1842" s="791"/>
    </row>
    <row r="1843" spans="11:11">
      <c r="K1843" s="791"/>
    </row>
    <row r="1844" spans="11:11">
      <c r="K1844" s="791"/>
    </row>
    <row r="1845" spans="11:11">
      <c r="K1845" s="791"/>
    </row>
    <row r="1846" spans="11:11">
      <c r="K1846" s="791"/>
    </row>
    <row r="1847" spans="11:11">
      <c r="K1847" s="791"/>
    </row>
    <row r="1848" spans="11:11">
      <c r="K1848" s="791"/>
    </row>
    <row r="1849" spans="11:11">
      <c r="K1849" s="791"/>
    </row>
    <row r="1850" spans="11:11">
      <c r="K1850" s="791"/>
    </row>
    <row r="1851" spans="11:11">
      <c r="K1851" s="791"/>
    </row>
    <row r="1852" spans="11:11">
      <c r="K1852" s="791"/>
    </row>
    <row r="1853" spans="11:11">
      <c r="K1853" s="791"/>
    </row>
    <row r="1854" spans="11:11">
      <c r="K1854" s="791"/>
    </row>
    <row r="1855" spans="11:11">
      <c r="K1855" s="791"/>
    </row>
    <row r="1856" spans="11:11">
      <c r="K1856" s="791"/>
    </row>
    <row r="1857" spans="11:11">
      <c r="K1857" s="791"/>
    </row>
    <row r="1858" spans="11:11">
      <c r="K1858" s="791"/>
    </row>
    <row r="1859" spans="11:11">
      <c r="K1859" s="791"/>
    </row>
    <row r="1860" spans="11:11">
      <c r="K1860" s="791"/>
    </row>
    <row r="1861" spans="11:11">
      <c r="K1861" s="791"/>
    </row>
    <row r="1862" spans="11:11">
      <c r="K1862" s="791"/>
    </row>
    <row r="1863" spans="11:11">
      <c r="K1863" s="791"/>
    </row>
    <row r="1864" spans="11:11">
      <c r="K1864" s="791"/>
    </row>
    <row r="1865" spans="11:11">
      <c r="K1865" s="791"/>
    </row>
    <row r="1866" spans="11:11">
      <c r="K1866" s="791"/>
    </row>
    <row r="1867" spans="11:11">
      <c r="K1867" s="791"/>
    </row>
    <row r="1868" spans="11:11">
      <c r="K1868" s="791"/>
    </row>
    <row r="1869" spans="11:11">
      <c r="K1869" s="791"/>
    </row>
    <row r="1870" spans="11:11">
      <c r="K1870" s="791"/>
    </row>
    <row r="1871" spans="11:11">
      <c r="K1871" s="791"/>
    </row>
    <row r="1872" spans="11:11">
      <c r="K1872" s="791"/>
    </row>
    <row r="1873" spans="11:11">
      <c r="K1873" s="791"/>
    </row>
    <row r="1874" spans="11:11">
      <c r="K1874" s="791"/>
    </row>
    <row r="1875" spans="11:11">
      <c r="K1875" s="791"/>
    </row>
    <row r="1876" spans="11:11">
      <c r="K1876" s="791"/>
    </row>
    <row r="1877" spans="11:11">
      <c r="K1877" s="791"/>
    </row>
    <row r="1878" spans="11:11">
      <c r="K1878" s="791"/>
    </row>
    <row r="1879" spans="11:11">
      <c r="K1879" s="791"/>
    </row>
    <row r="1880" spans="11:11">
      <c r="K1880" s="791"/>
    </row>
    <row r="1881" spans="11:11">
      <c r="K1881" s="791"/>
    </row>
    <row r="1882" spans="11:11">
      <c r="K1882" s="791"/>
    </row>
    <row r="1883" spans="11:11">
      <c r="K1883" s="791"/>
    </row>
    <row r="1884" spans="11:11">
      <c r="K1884" s="791"/>
    </row>
    <row r="1885" spans="11:11">
      <c r="K1885" s="791"/>
    </row>
    <row r="1886" spans="11:11">
      <c r="K1886" s="791"/>
    </row>
    <row r="1887" spans="11:11">
      <c r="K1887" s="791"/>
    </row>
    <row r="1888" spans="11:11">
      <c r="K1888" s="791"/>
    </row>
    <row r="1889" spans="11:11">
      <c r="K1889" s="791"/>
    </row>
    <row r="1890" spans="11:11">
      <c r="K1890" s="791"/>
    </row>
    <row r="1891" spans="11:11">
      <c r="K1891" s="791"/>
    </row>
    <row r="1892" spans="11:11">
      <c r="K1892" s="791"/>
    </row>
    <row r="1893" spans="11:11">
      <c r="K1893" s="791"/>
    </row>
    <row r="1894" spans="11:11">
      <c r="K1894" s="791"/>
    </row>
    <row r="1895" spans="11:11">
      <c r="K1895" s="791"/>
    </row>
    <row r="1896" spans="11:11">
      <c r="K1896" s="791"/>
    </row>
    <row r="1897" spans="11:11">
      <c r="K1897" s="791"/>
    </row>
    <row r="1898" spans="11:11">
      <c r="K1898" s="791"/>
    </row>
    <row r="1899" spans="11:11">
      <c r="K1899" s="791"/>
    </row>
    <row r="1900" spans="11:11">
      <c r="K1900" s="791"/>
    </row>
    <row r="1901" spans="11:11">
      <c r="K1901" s="791"/>
    </row>
    <row r="1902" spans="11:11">
      <c r="K1902" s="791"/>
    </row>
    <row r="1903" spans="11:11">
      <c r="K1903" s="791"/>
    </row>
    <row r="1904" spans="11:11">
      <c r="K1904" s="791"/>
    </row>
    <row r="1905" spans="11:11">
      <c r="K1905" s="791"/>
    </row>
    <row r="1906" spans="11:11">
      <c r="K1906" s="791"/>
    </row>
    <row r="1907" spans="11:11">
      <c r="K1907" s="791"/>
    </row>
    <row r="1908" spans="11:11">
      <c r="K1908" s="791"/>
    </row>
    <row r="1909" spans="11:11">
      <c r="K1909" s="791"/>
    </row>
    <row r="1910" spans="11:11">
      <c r="K1910" s="791"/>
    </row>
    <row r="1911" spans="11:11">
      <c r="K1911" s="791"/>
    </row>
    <row r="1912" spans="11:11">
      <c r="K1912" s="791"/>
    </row>
    <row r="1913" spans="11:11">
      <c r="K1913" s="791"/>
    </row>
    <row r="1914" spans="11:11">
      <c r="K1914" s="791"/>
    </row>
    <row r="1915" spans="11:11">
      <c r="K1915" s="791"/>
    </row>
    <row r="1916" spans="11:11">
      <c r="K1916" s="791"/>
    </row>
    <row r="1917" spans="11:11">
      <c r="K1917" s="791"/>
    </row>
    <row r="1918" spans="11:11">
      <c r="K1918" s="791"/>
    </row>
    <row r="1919" spans="11:11">
      <c r="K1919" s="791"/>
    </row>
    <row r="1920" spans="11:11">
      <c r="K1920" s="791"/>
    </row>
    <row r="1921" spans="11:11">
      <c r="K1921" s="791"/>
    </row>
    <row r="1922" spans="11:11">
      <c r="K1922" s="791"/>
    </row>
    <row r="1923" spans="11:11">
      <c r="K1923" s="791"/>
    </row>
    <row r="1924" spans="11:11">
      <c r="K1924" s="791"/>
    </row>
    <row r="1925" spans="11:11">
      <c r="K1925" s="791"/>
    </row>
    <row r="1926" spans="11:11">
      <c r="K1926" s="791"/>
    </row>
    <row r="1927" spans="11:11">
      <c r="K1927" s="791"/>
    </row>
    <row r="1928" spans="11:11">
      <c r="K1928" s="791"/>
    </row>
    <row r="1929" spans="11:11">
      <c r="K1929" s="791"/>
    </row>
    <row r="1930" spans="11:11">
      <c r="K1930" s="791"/>
    </row>
    <row r="1931" spans="11:11">
      <c r="K1931" s="791"/>
    </row>
    <row r="1932" spans="11:11">
      <c r="K1932" s="791"/>
    </row>
    <row r="1933" spans="11:11">
      <c r="K1933" s="791"/>
    </row>
    <row r="1934" spans="11:11">
      <c r="K1934" s="791"/>
    </row>
    <row r="1935" spans="11:11">
      <c r="K1935" s="791"/>
    </row>
    <row r="1936" spans="11:11">
      <c r="K1936" s="791"/>
    </row>
    <row r="1937" spans="11:11">
      <c r="K1937" s="791"/>
    </row>
    <row r="1938" spans="11:11">
      <c r="K1938" s="791"/>
    </row>
    <row r="1939" spans="11:11">
      <c r="K1939" s="791"/>
    </row>
    <row r="1940" spans="11:11">
      <c r="K1940" s="791"/>
    </row>
    <row r="1941" spans="11:11">
      <c r="K1941" s="791"/>
    </row>
    <row r="1942" spans="11:11">
      <c r="K1942" s="791"/>
    </row>
    <row r="1943" spans="11:11">
      <c r="K1943" s="791"/>
    </row>
    <row r="1944" spans="11:11">
      <c r="K1944" s="791"/>
    </row>
    <row r="1945" spans="11:11">
      <c r="K1945" s="791"/>
    </row>
    <row r="1946" spans="11:11">
      <c r="K1946" s="791"/>
    </row>
    <row r="1947" spans="11:11">
      <c r="K1947" s="791"/>
    </row>
    <row r="1948" spans="11:11">
      <c r="K1948" s="791"/>
    </row>
    <row r="1949" spans="11:11">
      <c r="K1949" s="791"/>
    </row>
    <row r="1950" spans="11:11">
      <c r="K1950" s="791"/>
    </row>
    <row r="1951" spans="11:11">
      <c r="K1951" s="791"/>
    </row>
    <row r="1952" spans="11:11">
      <c r="K1952" s="791"/>
    </row>
    <row r="1953" spans="11:11">
      <c r="K1953" s="791"/>
    </row>
    <row r="1954" spans="11:11">
      <c r="K1954" s="791"/>
    </row>
    <row r="1955" spans="11:11">
      <c r="K1955" s="791"/>
    </row>
    <row r="1956" spans="11:11">
      <c r="K1956" s="791"/>
    </row>
    <row r="1957" spans="11:11">
      <c r="K1957" s="791"/>
    </row>
    <row r="1958" spans="11:11">
      <c r="K1958" s="791"/>
    </row>
    <row r="1959" spans="11:11">
      <c r="K1959" s="791"/>
    </row>
    <row r="1960" spans="11:11">
      <c r="K1960" s="791"/>
    </row>
    <row r="1961" spans="11:11">
      <c r="K1961" s="791"/>
    </row>
    <row r="1962" spans="11:11">
      <c r="K1962" s="791"/>
    </row>
    <row r="1963" spans="11:11">
      <c r="K1963" s="791"/>
    </row>
    <row r="1964" spans="11:11">
      <c r="K1964" s="791"/>
    </row>
    <row r="1965" spans="11:11">
      <c r="K1965" s="791"/>
    </row>
    <row r="1966" spans="11:11">
      <c r="K1966" s="791"/>
    </row>
    <row r="1967" spans="11:11">
      <c r="K1967" s="791"/>
    </row>
    <row r="1968" spans="11:11">
      <c r="K1968" s="791"/>
    </row>
    <row r="1969" spans="11:11">
      <c r="K1969" s="791"/>
    </row>
    <row r="1970" spans="11:11">
      <c r="K1970" s="791"/>
    </row>
    <row r="1971" spans="11:11">
      <c r="K1971" s="791"/>
    </row>
    <row r="1972" spans="11:11">
      <c r="K1972" s="791"/>
    </row>
    <row r="1973" spans="11:11">
      <c r="K1973" s="791"/>
    </row>
    <row r="1974" spans="11:11">
      <c r="K1974" s="791"/>
    </row>
    <row r="1975" spans="11:11">
      <c r="K1975" s="791"/>
    </row>
    <row r="1976" spans="11:11">
      <c r="K1976" s="791"/>
    </row>
    <row r="1977" spans="11:11">
      <c r="K1977" s="791"/>
    </row>
    <row r="1978" spans="11:11">
      <c r="K1978" s="791"/>
    </row>
    <row r="1979" spans="11:11">
      <c r="K1979" s="791"/>
    </row>
    <row r="1980" spans="11:11">
      <c r="K1980" s="791"/>
    </row>
    <row r="1981" spans="11:11">
      <c r="K1981" s="791"/>
    </row>
    <row r="1982" spans="11:11">
      <c r="K1982" s="791"/>
    </row>
    <row r="1983" spans="11:11">
      <c r="K1983" s="791"/>
    </row>
    <row r="1984" spans="11:11">
      <c r="K1984" s="791"/>
    </row>
    <row r="1985" spans="11:11">
      <c r="K1985" s="791"/>
    </row>
    <row r="1986" spans="11:11">
      <c r="K1986" s="791"/>
    </row>
    <row r="1987" spans="11:11">
      <c r="K1987" s="791"/>
    </row>
    <row r="1988" spans="11:11">
      <c r="K1988" s="791"/>
    </row>
    <row r="1989" spans="11:11">
      <c r="K1989" s="791"/>
    </row>
  </sheetData>
  <sheetProtection algorithmName="SHA-512" hashValue="yALMGwqQma4xwZ39kIsGkd5bUSRy9YoZl2dqZw7F2LKVCSkN6onFrLJtEr49tYVzbwRicdhbIC85kn/qtYjaJg==" saltValue="GltDmmNtYelGW/jOeKYEmA==" spinCount="100000" sheet="1"/>
  <mergeCells count="27">
    <mergeCell ref="B1:L1"/>
    <mergeCell ref="B2:L2"/>
    <mergeCell ref="J10:K10"/>
    <mergeCell ref="D22:E22"/>
    <mergeCell ref="D27:E27"/>
    <mergeCell ref="C16:E16"/>
    <mergeCell ref="G3:H3"/>
    <mergeCell ref="G4:H4"/>
    <mergeCell ref="D3:E3"/>
    <mergeCell ref="D4:E4"/>
    <mergeCell ref="B11:E11"/>
    <mergeCell ref="E8:F8"/>
    <mergeCell ref="G8:H8"/>
    <mergeCell ref="C31:E31"/>
    <mergeCell ref="L95:L97"/>
    <mergeCell ref="J96:K96"/>
    <mergeCell ref="C36:E36"/>
    <mergeCell ref="C37:E37"/>
    <mergeCell ref="H69:L69"/>
    <mergeCell ref="C38:E38"/>
    <mergeCell ref="C64:D64"/>
    <mergeCell ref="C98:L104"/>
    <mergeCell ref="D66:E66"/>
    <mergeCell ref="D67:E67"/>
    <mergeCell ref="D80:E80"/>
    <mergeCell ref="D87:E87"/>
    <mergeCell ref="D73:E73"/>
  </mergeCells>
  <dataValidations count="6">
    <dataValidation allowBlank="1" showErrorMessage="1" prompt="NOT enter DONATED land as a project cost or source.  If the buyer/buyer's family donated land, it may be entered as a subsidy on Sheet 4._x000a_" sqref="H25" xr:uid="{00000000-0002-0000-1200-000000000000}"/>
    <dataValidation allowBlank="1" showErrorMessage="1" prompt="If you are entering cost info for an individual address, simplye enter &quot;1&quot; in this cell." sqref="G91:H91" xr:uid="{00000000-0002-0000-1200-000001000000}"/>
    <dataValidation allowBlank="1" showErrorMessage="1" prompt="Enter costs per home including homebuyer unit and rental units." sqref="G76:H80 E64 E69 G25:G27 H30 G90:H90 H44 H26:H27 G31:H36 G71:H73 G83:H87 H37:H39 G19:H22 G69 G37:G67" xr:uid="{00000000-0002-0000-1200-000002000000}"/>
    <dataValidation allowBlank="1" showErrorMessage="1" prompt="_x000a_" sqref="H11 F11:F16 H16 F19:F94" xr:uid="{00000000-0002-0000-1200-000003000000}"/>
    <dataValidation allowBlank="1" showErrorMessage="1" prompt="If this is a REHAB project, DO NOT enter costs here.  _x000a_Instead, use the sheet &quot;2a)Rehab Scope&quot; to enter costs." sqref="H40:H43 H45:H58" xr:uid="{00000000-0002-0000-1200-000004000000}"/>
    <dataValidation allowBlank="1" showErrorMessage="1" sqref="H59:H67" xr:uid="{00000000-0002-0000-1200-000005000000}"/>
  </dataValidations>
  <hyperlinks>
    <hyperlink ref="C24" location="Acquisition!A1" display="BUILDING  AND PROPERTY ACQUISITION" xr:uid="{00000000-0004-0000-1200-000000000000}"/>
  </hyperlinks>
  <printOptions horizontalCentered="1"/>
  <pageMargins left="0.25" right="0.25" top="0.75" bottom="0.75" header="0.3" footer="0.3"/>
  <pageSetup scale="70" fitToHeight="3" orientation="portrait" r:id="rId1"/>
  <headerFooter>
    <oddFooter>&amp;L&amp;"-,Regular"&amp;9&amp;F
&amp;A&amp;R&amp;"Calibri,Regular"&amp;9Page &amp;P of &amp;N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pageSetUpPr fitToPage="1"/>
  </sheetPr>
  <dimension ref="B1:DH1989"/>
  <sheetViews>
    <sheetView topLeftCell="A6" zoomScale="110" zoomScaleNormal="110" workbookViewId="0">
      <selection activeCell="E8" sqref="E8"/>
    </sheetView>
  </sheetViews>
  <sheetFormatPr defaultColWidth="8.5703125" defaultRowHeight="12.75"/>
  <cols>
    <col min="1" max="1" width="1.85546875" style="460" customWidth="1"/>
    <col min="2" max="2" width="3.85546875" style="717" customWidth="1"/>
    <col min="3" max="3" width="9.42578125" style="718" customWidth="1"/>
    <col min="4" max="4" width="14" style="709" customWidth="1"/>
    <col min="5" max="5" width="5.5703125" style="460" customWidth="1"/>
    <col min="6" max="6" width="9.85546875" style="460" customWidth="1"/>
    <col min="7" max="7" width="0.5703125" style="460" customWidth="1"/>
    <col min="8" max="8" width="12.140625" style="460" customWidth="1"/>
    <col min="9" max="9" width="9.42578125" style="460" customWidth="1"/>
    <col min="10" max="10" width="6.140625" style="724" customWidth="1"/>
    <col min="11" max="11" width="28.5703125" style="460" customWidth="1"/>
    <col min="12" max="12" width="21.5703125" style="460" customWidth="1"/>
    <col min="13" max="13" width="17.42578125" style="460" bestFit="1" customWidth="1"/>
    <col min="14" max="16384" width="8.5703125" style="460"/>
  </cols>
  <sheetData>
    <row r="1" spans="2:112" s="607" customFormat="1" ht="18" customHeight="1">
      <c r="B1" s="2409" t="str">
        <f>closeout</f>
        <v xml:space="preserve">RHTF Single-Family Homebuyer Development </v>
      </c>
      <c r="C1" s="2409"/>
      <c r="D1" s="2409"/>
      <c r="E1" s="2409"/>
      <c r="F1" s="2409"/>
      <c r="G1" s="2409"/>
      <c r="H1" s="2409"/>
      <c r="I1" s="2409"/>
      <c r="J1" s="2409"/>
      <c r="K1" s="2409"/>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row>
    <row r="2" spans="2:112" s="567" customFormat="1" ht="21" customHeight="1">
      <c r="B2" s="2410" t="s">
        <v>645</v>
      </c>
      <c r="C2" s="2410"/>
      <c r="D2" s="2410"/>
      <c r="E2" s="2410"/>
      <c r="F2" s="2410"/>
      <c r="G2" s="2410"/>
      <c r="H2" s="2410"/>
      <c r="I2" s="2410"/>
      <c r="J2" s="2410"/>
      <c r="K2" s="2410"/>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row>
    <row r="3" spans="2:112" s="610" customFormat="1" ht="12.75" customHeight="1">
      <c r="B3" s="2416" t="s">
        <v>618</v>
      </c>
      <c r="C3" s="2416"/>
      <c r="D3" s="2417">
        <f>developer</f>
        <v>0</v>
      </c>
      <c r="E3" s="2417"/>
      <c r="F3" s="2418" t="s">
        <v>277</v>
      </c>
      <c r="G3" s="2418"/>
      <c r="H3" s="2418"/>
      <c r="I3" s="2418"/>
      <c r="J3" s="734"/>
      <c r="K3" s="1025">
        <f>ProjNum</f>
        <v>0</v>
      </c>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c r="CH3" s="571"/>
    </row>
    <row r="4" spans="2:112" s="610" customFormat="1" ht="12.75" customHeight="1">
      <c r="B4" s="2416" t="s">
        <v>32</v>
      </c>
      <c r="C4" s="2416"/>
      <c r="D4" s="2417">
        <f>proj</f>
        <v>0</v>
      </c>
      <c r="E4" s="2417"/>
      <c r="F4" s="1032"/>
      <c r="G4" s="2418" t="s">
        <v>276</v>
      </c>
      <c r="H4" s="2418"/>
      <c r="I4" s="2418"/>
      <c r="J4" s="734"/>
      <c r="K4" s="1022">
        <f>IDISNum</f>
        <v>0</v>
      </c>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c r="CH4" s="571"/>
    </row>
    <row r="5" spans="2:112" s="610" customFormat="1" ht="12.6" customHeight="1">
      <c r="B5" s="1033"/>
      <c r="C5" s="1034"/>
      <c r="D5" s="2420">
        <f>city</f>
        <v>0</v>
      </c>
      <c r="E5" s="2420"/>
      <c r="F5" s="1022">
        <f>zip</f>
        <v>0</v>
      </c>
      <c r="G5" s="1023"/>
      <c r="H5" s="1022"/>
      <c r="I5" s="1024"/>
      <c r="J5" s="734"/>
      <c r="K5" s="1024"/>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row>
    <row r="6" spans="2:112" s="610" customFormat="1" ht="12.75" customHeight="1">
      <c r="B6" s="2416" t="s">
        <v>275</v>
      </c>
      <c r="C6" s="2416"/>
      <c r="D6" s="2416"/>
      <c r="E6" s="2412">
        <f>buyer</f>
        <v>0</v>
      </c>
      <c r="F6" s="2412"/>
      <c r="G6" s="2412"/>
      <c r="H6" s="2412"/>
      <c r="I6" s="2412"/>
      <c r="J6" s="734"/>
      <c r="K6" s="1024"/>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row>
    <row r="7" spans="2:112" s="571" customFormat="1" ht="8.25" customHeight="1">
      <c r="B7" s="702"/>
      <c r="D7" s="251"/>
      <c r="E7" s="252"/>
      <c r="F7" s="572"/>
      <c r="G7" s="573"/>
      <c r="H7" s="574"/>
      <c r="I7" s="574"/>
      <c r="J7" s="574"/>
      <c r="K7" s="574"/>
    </row>
    <row r="8" spans="2:112" s="1002" customFormat="1" ht="11.25">
      <c r="B8" s="1001"/>
      <c r="D8" s="1003" t="s">
        <v>446</v>
      </c>
      <c r="E8" s="1031"/>
      <c r="F8" s="1031"/>
      <c r="G8" s="1031"/>
      <c r="H8" s="1004" t="s">
        <v>279</v>
      </c>
      <c r="I8" s="2415"/>
      <c r="J8" s="2415"/>
      <c r="K8" s="2415"/>
      <c r="L8" s="1058"/>
    </row>
    <row r="9" spans="2:112" s="704" customFormat="1" ht="11.25">
      <c r="B9" s="2109"/>
      <c r="C9" s="2109"/>
      <c r="D9" s="2109"/>
      <c r="E9" s="2109"/>
      <c r="F9" s="2109"/>
      <c r="G9" s="2109"/>
      <c r="H9" s="2109"/>
      <c r="I9" s="2109"/>
      <c r="J9" s="737"/>
    </row>
    <row r="10" spans="2:112" s="845" customFormat="1" ht="30.6" customHeight="1">
      <c r="B10" s="1026" t="s">
        <v>619</v>
      </c>
      <c r="C10" s="1027"/>
      <c r="D10" s="1027"/>
      <c r="E10" s="1027"/>
      <c r="F10" s="624" t="s">
        <v>614</v>
      </c>
      <c r="G10" s="999"/>
      <c r="H10" s="1016" t="s">
        <v>621</v>
      </c>
      <c r="I10" s="2419" t="s">
        <v>622</v>
      </c>
      <c r="J10" s="2419"/>
      <c r="K10" s="1403" t="s">
        <v>685</v>
      </c>
    </row>
    <row r="11" spans="2:112">
      <c r="B11" s="353" t="s">
        <v>407</v>
      </c>
      <c r="C11" s="476"/>
      <c r="D11" s="476"/>
      <c r="E11" s="712"/>
      <c r="F11" s="1028">
        <f>'2a)Rehab Scope'!I17</f>
        <v>0</v>
      </c>
      <c r="G11" s="713"/>
      <c r="H11" s="1219"/>
      <c r="I11" s="1199">
        <f t="shared" ref="I11:I36" si="0">H11-F11</f>
        <v>0</v>
      </c>
      <c r="J11" s="1181">
        <f t="shared" ref="J11:J36" si="1">IFERROR(I11/F11,0)</f>
        <v>0</v>
      </c>
      <c r="K11" s="1606"/>
    </row>
    <row r="12" spans="2:112" ht="13.5" customHeight="1">
      <c r="B12" s="353" t="s">
        <v>410</v>
      </c>
      <c r="C12" s="353"/>
      <c r="D12" s="353"/>
      <c r="E12" s="353"/>
      <c r="F12" s="1028">
        <f>'2a)Rehab Scope'!I25</f>
        <v>0</v>
      </c>
      <c r="G12" s="353"/>
      <c r="H12" s="1220"/>
      <c r="I12" s="1199">
        <f t="shared" si="0"/>
        <v>0</v>
      </c>
      <c r="J12" s="1181">
        <f t="shared" si="1"/>
        <v>0</v>
      </c>
      <c r="K12" s="1607"/>
    </row>
    <row r="13" spans="2:112" ht="13.5" customHeight="1">
      <c r="B13" s="353" t="s">
        <v>411</v>
      </c>
      <c r="C13" s="353"/>
      <c r="D13" s="353"/>
      <c r="E13" s="353"/>
      <c r="F13" s="1028">
        <f>'2a)Rehab Scope'!I33</f>
        <v>0</v>
      </c>
      <c r="G13" s="353"/>
      <c r="H13" s="1220"/>
      <c r="I13" s="1199">
        <f t="shared" si="0"/>
        <v>0</v>
      </c>
      <c r="J13" s="1181">
        <f t="shared" si="1"/>
        <v>0</v>
      </c>
      <c r="K13" s="1607"/>
    </row>
    <row r="14" spans="2:112">
      <c r="B14" s="353" t="s">
        <v>412</v>
      </c>
      <c r="C14" s="353"/>
      <c r="D14" s="353"/>
      <c r="E14" s="353"/>
      <c r="F14" s="1028">
        <f>'2a)Rehab Scope'!I41</f>
        <v>0</v>
      </c>
      <c r="G14" s="353"/>
      <c r="H14" s="1219"/>
      <c r="I14" s="1199">
        <f t="shared" si="0"/>
        <v>0</v>
      </c>
      <c r="J14" s="1181">
        <f t="shared" si="1"/>
        <v>0</v>
      </c>
      <c r="K14" s="1606"/>
    </row>
    <row r="15" spans="2:112" ht="13.5" customHeight="1">
      <c r="B15" s="353" t="s">
        <v>413</v>
      </c>
      <c r="C15" s="353"/>
      <c r="D15" s="353"/>
      <c r="E15" s="353"/>
      <c r="F15" s="1028">
        <f>'2a)Rehab Scope'!I49</f>
        <v>0</v>
      </c>
      <c r="G15" s="353"/>
      <c r="H15" s="1220"/>
      <c r="I15" s="1199">
        <f t="shared" si="0"/>
        <v>0</v>
      </c>
      <c r="J15" s="1181">
        <f t="shared" si="1"/>
        <v>0</v>
      </c>
      <c r="K15" s="1606"/>
    </row>
    <row r="16" spans="2:112" ht="13.5" customHeight="1">
      <c r="B16" s="353" t="s">
        <v>414</v>
      </c>
      <c r="C16" s="353"/>
      <c r="D16" s="353"/>
      <c r="E16" s="353"/>
      <c r="F16" s="1028">
        <f>'2a)Rehab Scope'!I57</f>
        <v>0</v>
      </c>
      <c r="G16" s="353"/>
      <c r="H16" s="1220"/>
      <c r="I16" s="1199">
        <f t="shared" si="0"/>
        <v>0</v>
      </c>
      <c r="J16" s="1181">
        <f t="shared" si="1"/>
        <v>0</v>
      </c>
      <c r="K16" s="1606"/>
    </row>
    <row r="17" spans="2:11" ht="13.5" customHeight="1">
      <c r="B17" s="353" t="s">
        <v>415</v>
      </c>
      <c r="C17" s="353"/>
      <c r="D17" s="353"/>
      <c r="E17" s="353"/>
      <c r="F17" s="1028">
        <f>'2a)Rehab Scope'!I65</f>
        <v>0</v>
      </c>
      <c r="G17" s="353"/>
      <c r="H17" s="1219"/>
      <c r="I17" s="1199">
        <f t="shared" si="0"/>
        <v>0</v>
      </c>
      <c r="J17" s="1181">
        <f t="shared" si="1"/>
        <v>0</v>
      </c>
      <c r="K17" s="1606"/>
    </row>
    <row r="18" spans="2:11" ht="13.5" customHeight="1">
      <c r="B18" s="353" t="s">
        <v>416</v>
      </c>
      <c r="C18" s="353"/>
      <c r="D18" s="353"/>
      <c r="E18" s="353"/>
      <c r="F18" s="1028">
        <f>'2a)Rehab Scope'!I73</f>
        <v>0</v>
      </c>
      <c r="G18" s="353"/>
      <c r="H18" s="1220"/>
      <c r="I18" s="1199">
        <f t="shared" si="0"/>
        <v>0</v>
      </c>
      <c r="J18" s="1181">
        <f t="shared" si="1"/>
        <v>0</v>
      </c>
      <c r="K18" s="1606"/>
    </row>
    <row r="19" spans="2:11" ht="13.5" customHeight="1">
      <c r="B19" s="353" t="s">
        <v>417</v>
      </c>
      <c r="C19" s="353"/>
      <c r="D19" s="353"/>
      <c r="E19" s="353"/>
      <c r="F19" s="1028">
        <f>'2a)Rehab Scope'!I81</f>
        <v>0</v>
      </c>
      <c r="G19" s="353"/>
      <c r="H19" s="1220"/>
      <c r="I19" s="1199">
        <f t="shared" si="0"/>
        <v>0</v>
      </c>
      <c r="J19" s="1181">
        <f t="shared" si="1"/>
        <v>0</v>
      </c>
      <c r="K19" s="1606"/>
    </row>
    <row r="20" spans="2:11" ht="13.5" customHeight="1">
      <c r="B20" s="353" t="s">
        <v>418</v>
      </c>
      <c r="C20" s="353"/>
      <c r="D20" s="353"/>
      <c r="E20" s="353"/>
      <c r="F20" s="1028">
        <f>'2a)Rehab Scope'!I89</f>
        <v>0</v>
      </c>
      <c r="G20" s="353"/>
      <c r="H20" s="1219"/>
      <c r="I20" s="1199">
        <f t="shared" si="0"/>
        <v>0</v>
      </c>
      <c r="J20" s="1181">
        <f t="shared" si="1"/>
        <v>0</v>
      </c>
      <c r="K20" s="1606"/>
    </row>
    <row r="21" spans="2:11" ht="13.5" customHeight="1">
      <c r="B21" s="353" t="s">
        <v>419</v>
      </c>
      <c r="C21" s="353"/>
      <c r="D21" s="353"/>
      <c r="E21" s="353"/>
      <c r="F21" s="1028">
        <f>'2a)Rehab Scope'!I97</f>
        <v>0</v>
      </c>
      <c r="G21" s="353"/>
      <c r="H21" s="1219"/>
      <c r="I21" s="1199">
        <f t="shared" si="0"/>
        <v>0</v>
      </c>
      <c r="J21" s="1181">
        <f t="shared" si="1"/>
        <v>0</v>
      </c>
      <c r="K21" s="1606"/>
    </row>
    <row r="22" spans="2:11" ht="13.5" customHeight="1">
      <c r="B22" s="353" t="s">
        <v>420</v>
      </c>
      <c r="C22" s="353"/>
      <c r="D22" s="353"/>
      <c r="E22" s="353"/>
      <c r="F22" s="1028">
        <f>'2a)Rehab Scope'!I105</f>
        <v>0</v>
      </c>
      <c r="G22" s="353"/>
      <c r="H22" s="1219"/>
      <c r="I22" s="1199">
        <f t="shared" si="0"/>
        <v>0</v>
      </c>
      <c r="J22" s="1181">
        <f t="shared" si="1"/>
        <v>0</v>
      </c>
      <c r="K22" s="1606"/>
    </row>
    <row r="23" spans="2:11" ht="13.5" customHeight="1">
      <c r="B23" s="353" t="s">
        <v>421</v>
      </c>
      <c r="C23" s="353"/>
      <c r="D23" s="353"/>
      <c r="E23" s="353"/>
      <c r="F23" s="1028">
        <f>'2a)Rehab Scope'!I113</f>
        <v>0</v>
      </c>
      <c r="G23" s="353"/>
      <c r="H23" s="1219"/>
      <c r="I23" s="1199">
        <f t="shared" si="0"/>
        <v>0</v>
      </c>
      <c r="J23" s="1181">
        <f t="shared" si="1"/>
        <v>0</v>
      </c>
      <c r="K23" s="1606"/>
    </row>
    <row r="24" spans="2:11" ht="13.5" customHeight="1">
      <c r="B24" s="353" t="s">
        <v>422</v>
      </c>
      <c r="C24" s="353"/>
      <c r="D24" s="353"/>
      <c r="E24" s="353"/>
      <c r="F24" s="1028">
        <f>'2a)Rehab Scope'!I121</f>
        <v>0</v>
      </c>
      <c r="G24" s="353"/>
      <c r="H24" s="1219"/>
      <c r="I24" s="1199">
        <f t="shared" si="0"/>
        <v>0</v>
      </c>
      <c r="J24" s="1181">
        <f t="shared" si="1"/>
        <v>0</v>
      </c>
      <c r="K24" s="1606"/>
    </row>
    <row r="25" spans="2:11" ht="13.5" customHeight="1">
      <c r="B25" s="353" t="s">
        <v>423</v>
      </c>
      <c r="C25" s="353"/>
      <c r="D25" s="353"/>
      <c r="E25" s="353"/>
      <c r="F25" s="1028">
        <f>'2a)Rehab Scope'!I129</f>
        <v>0</v>
      </c>
      <c r="G25" s="353"/>
      <c r="H25" s="1219"/>
      <c r="I25" s="1199">
        <f t="shared" si="0"/>
        <v>0</v>
      </c>
      <c r="J25" s="1181">
        <f t="shared" si="1"/>
        <v>0</v>
      </c>
      <c r="K25" s="1606"/>
    </row>
    <row r="26" spans="2:11" ht="13.5" customHeight="1">
      <c r="B26" s="353" t="s">
        <v>424</v>
      </c>
      <c r="C26" s="353"/>
      <c r="D26" s="353"/>
      <c r="E26" s="353"/>
      <c r="F26" s="1028">
        <f>'2a)Rehab Scope'!I137</f>
        <v>0</v>
      </c>
      <c r="G26" s="353"/>
      <c r="H26" s="1219"/>
      <c r="I26" s="1199">
        <f t="shared" si="0"/>
        <v>0</v>
      </c>
      <c r="J26" s="1181">
        <f t="shared" si="1"/>
        <v>0</v>
      </c>
      <c r="K26" s="1606"/>
    </row>
    <row r="27" spans="2:11" ht="13.5" customHeight="1">
      <c r="B27" s="353" t="s">
        <v>425</v>
      </c>
      <c r="C27" s="353"/>
      <c r="D27" s="353"/>
      <c r="E27" s="353"/>
      <c r="F27" s="1028">
        <f>'2a)Rehab Scope'!I145</f>
        <v>0</v>
      </c>
      <c r="G27" s="353"/>
      <c r="H27" s="1219"/>
      <c r="I27" s="1199">
        <f t="shared" si="0"/>
        <v>0</v>
      </c>
      <c r="J27" s="1181">
        <f t="shared" si="1"/>
        <v>0</v>
      </c>
      <c r="K27" s="1606"/>
    </row>
    <row r="28" spans="2:11" ht="13.5" customHeight="1">
      <c r="B28" s="353" t="s">
        <v>426</v>
      </c>
      <c r="C28" s="353"/>
      <c r="D28" s="353"/>
      <c r="E28" s="353"/>
      <c r="F28" s="1028">
        <f>'2a)Rehab Scope'!I153</f>
        <v>0</v>
      </c>
      <c r="G28" s="353"/>
      <c r="H28" s="1219"/>
      <c r="I28" s="1199">
        <f t="shared" si="0"/>
        <v>0</v>
      </c>
      <c r="J28" s="1181">
        <f t="shared" si="1"/>
        <v>0</v>
      </c>
      <c r="K28" s="1606"/>
    </row>
    <row r="29" spans="2:11" ht="13.5" customHeight="1">
      <c r="B29" s="353" t="s">
        <v>427</v>
      </c>
      <c r="C29" s="353"/>
      <c r="D29" s="353"/>
      <c r="E29" s="353"/>
      <c r="F29" s="1028">
        <f>'2a)Rehab Scope'!I161</f>
        <v>0</v>
      </c>
      <c r="G29" s="353"/>
      <c r="H29" s="1219"/>
      <c r="I29" s="1199">
        <f t="shared" si="0"/>
        <v>0</v>
      </c>
      <c r="J29" s="1181">
        <f t="shared" si="1"/>
        <v>0</v>
      </c>
      <c r="K29" s="1606"/>
    </row>
    <row r="30" spans="2:11" ht="13.5" customHeight="1">
      <c r="B30" s="353" t="s">
        <v>318</v>
      </c>
      <c r="C30" s="353"/>
      <c r="D30" s="353"/>
      <c r="E30" s="353"/>
      <c r="F30" s="1028">
        <f>'2a)Rehab Scope'!I169</f>
        <v>0</v>
      </c>
      <c r="G30" s="353"/>
      <c r="H30" s="1219"/>
      <c r="I30" s="1199">
        <f t="shared" si="0"/>
        <v>0</v>
      </c>
      <c r="J30" s="1181">
        <f t="shared" si="1"/>
        <v>0</v>
      </c>
      <c r="K30" s="1606"/>
    </row>
    <row r="31" spans="2:11" ht="13.5" customHeight="1">
      <c r="B31" s="353" t="s">
        <v>428</v>
      </c>
      <c r="C31" s="353"/>
      <c r="D31" s="353"/>
      <c r="E31" s="353"/>
      <c r="F31" s="1028">
        <f>'2a)Rehab Scope'!I177</f>
        <v>0</v>
      </c>
      <c r="G31" s="353"/>
      <c r="H31" s="1219"/>
      <c r="I31" s="1199">
        <f t="shared" si="0"/>
        <v>0</v>
      </c>
      <c r="J31" s="1181">
        <f t="shared" si="1"/>
        <v>0</v>
      </c>
      <c r="K31" s="1606"/>
    </row>
    <row r="32" spans="2:11" ht="13.5" customHeight="1">
      <c r="B32" s="353" t="s">
        <v>317</v>
      </c>
      <c r="C32" s="353"/>
      <c r="D32" s="353"/>
      <c r="E32" s="353"/>
      <c r="F32" s="1028">
        <f>'2a)Rehab Scope'!I185</f>
        <v>0</v>
      </c>
      <c r="G32" s="353"/>
      <c r="H32" s="1219"/>
      <c r="I32" s="1199">
        <f t="shared" si="0"/>
        <v>0</v>
      </c>
      <c r="J32" s="1181">
        <f t="shared" si="1"/>
        <v>0</v>
      </c>
      <c r="K32" s="1606"/>
    </row>
    <row r="33" spans="2:11" ht="13.5" customHeight="1">
      <c r="B33" s="353" t="s">
        <v>429</v>
      </c>
      <c r="C33" s="353"/>
      <c r="D33" s="353"/>
      <c r="E33" s="353"/>
      <c r="F33" s="1028">
        <f>'2a)Rehab Scope'!I193</f>
        <v>0</v>
      </c>
      <c r="G33" s="353"/>
      <c r="H33" s="1219"/>
      <c r="I33" s="1199">
        <f t="shared" si="0"/>
        <v>0</v>
      </c>
      <c r="J33" s="1181">
        <f t="shared" si="1"/>
        <v>0</v>
      </c>
      <c r="K33" s="1606"/>
    </row>
    <row r="34" spans="2:11">
      <c r="B34" s="353" t="s">
        <v>430</v>
      </c>
      <c r="C34" s="353"/>
      <c r="D34" s="353"/>
      <c r="E34" s="353"/>
      <c r="F34" s="1028">
        <f>'2a)Rehab Scope'!I201</f>
        <v>0</v>
      </c>
      <c r="G34" s="353"/>
      <c r="H34" s="1219"/>
      <c r="I34" s="1199">
        <f t="shared" si="0"/>
        <v>0</v>
      </c>
      <c r="J34" s="1181">
        <f t="shared" si="1"/>
        <v>0</v>
      </c>
      <c r="K34" s="1606"/>
    </row>
    <row r="35" spans="2:11" ht="13.5" customHeight="1">
      <c r="B35" s="353" t="s">
        <v>164</v>
      </c>
      <c r="C35" s="353"/>
      <c r="D35" s="353"/>
      <c r="E35" s="353"/>
      <c r="F35" s="1028">
        <f>'2a)Rehab Scope'!I209</f>
        <v>0</v>
      </c>
      <c r="G35" s="353"/>
      <c r="H35" s="1219"/>
      <c r="I35" s="1199">
        <f t="shared" si="0"/>
        <v>0</v>
      </c>
      <c r="J35" s="1181">
        <f t="shared" si="1"/>
        <v>0</v>
      </c>
      <c r="K35" s="1606"/>
    </row>
    <row r="36" spans="2:11" s="1000" customFormat="1" ht="25.5" customHeight="1">
      <c r="B36" s="1026" t="s">
        <v>433</v>
      </c>
      <c r="C36" s="1026"/>
      <c r="D36" s="1026"/>
      <c r="E36" s="1026"/>
      <c r="F36" s="1029">
        <f>SUM(F11:F35)</f>
        <v>0</v>
      </c>
      <c r="G36" s="1030"/>
      <c r="H36" s="1346">
        <f>SUM(H11:H35)</f>
        <v>0</v>
      </c>
      <c r="I36" s="1200">
        <f t="shared" si="0"/>
        <v>0</v>
      </c>
      <c r="J36" s="1210">
        <f t="shared" si="1"/>
        <v>0</v>
      </c>
      <c r="K36" s="1347"/>
    </row>
    <row r="37" spans="2:11">
      <c r="D37" s="717"/>
      <c r="E37" s="709"/>
      <c r="F37" s="709"/>
      <c r="G37" s="709"/>
      <c r="J37" s="401"/>
    </row>
    <row r="38" spans="2:11">
      <c r="D38" s="717"/>
      <c r="E38" s="709"/>
      <c r="F38" s="709"/>
      <c r="G38" s="709"/>
      <c r="J38" s="401"/>
    </row>
    <row r="39" spans="2:11">
      <c r="D39" s="717"/>
      <c r="E39" s="709"/>
      <c r="F39" s="709"/>
      <c r="G39" s="709"/>
      <c r="J39" s="401"/>
    </row>
    <row r="40" spans="2:11">
      <c r="D40" s="717"/>
      <c r="E40" s="709"/>
      <c r="F40" s="709"/>
      <c r="G40" s="709"/>
      <c r="J40" s="773"/>
    </row>
    <row r="41" spans="2:11">
      <c r="D41" s="717"/>
      <c r="E41" s="709"/>
      <c r="F41" s="709"/>
      <c r="G41" s="709"/>
      <c r="J41" s="773"/>
    </row>
    <row r="42" spans="2:11">
      <c r="D42" s="717"/>
      <c r="E42" s="709"/>
      <c r="F42" s="709"/>
      <c r="G42" s="709"/>
      <c r="J42" s="418"/>
    </row>
    <row r="43" spans="2:11">
      <c r="D43" s="717"/>
      <c r="E43" s="709"/>
      <c r="F43" s="709"/>
      <c r="G43" s="709"/>
      <c r="J43" s="418"/>
    </row>
    <row r="44" spans="2:11">
      <c r="D44" s="717"/>
      <c r="E44" s="709"/>
      <c r="F44" s="709"/>
      <c r="G44" s="709"/>
      <c r="J44" s="1125"/>
    </row>
    <row r="45" spans="2:11">
      <c r="D45" s="717"/>
      <c r="E45" s="709"/>
      <c r="F45" s="709"/>
      <c r="G45" s="709"/>
      <c r="J45" s="773"/>
    </row>
    <row r="46" spans="2:11">
      <c r="D46" s="717"/>
      <c r="E46" s="709"/>
      <c r="F46" s="709"/>
      <c r="G46" s="709"/>
      <c r="J46" s="773"/>
    </row>
    <row r="47" spans="2:11">
      <c r="D47" s="717"/>
      <c r="E47" s="709"/>
      <c r="F47" s="709"/>
      <c r="G47" s="709"/>
      <c r="J47" s="965"/>
    </row>
    <row r="48" spans="2:11">
      <c r="D48" s="717"/>
      <c r="E48" s="709"/>
      <c r="F48" s="709"/>
      <c r="G48" s="709"/>
      <c r="J48" s="965"/>
    </row>
    <row r="49" spans="4:10">
      <c r="D49" s="717"/>
      <c r="E49" s="709"/>
      <c r="F49" s="709"/>
      <c r="G49" s="709"/>
      <c r="J49" s="778"/>
    </row>
    <row r="50" spans="4:10">
      <c r="D50" s="717"/>
      <c r="E50" s="709"/>
      <c r="F50" s="709"/>
      <c r="G50" s="709"/>
      <c r="J50" s="780"/>
    </row>
    <row r="51" spans="4:10">
      <c r="D51" s="717"/>
      <c r="E51" s="709"/>
      <c r="F51" s="709"/>
      <c r="G51" s="709"/>
      <c r="J51" s="885"/>
    </row>
    <row r="52" spans="4:10">
      <c r="D52" s="717"/>
      <c r="E52" s="709"/>
      <c r="F52" s="709"/>
      <c r="G52" s="709"/>
      <c r="J52" s="885"/>
    </row>
    <row r="53" spans="4:10">
      <c r="D53" s="717"/>
      <c r="E53" s="709"/>
      <c r="F53" s="709"/>
      <c r="G53" s="709"/>
      <c r="J53" s="887"/>
    </row>
    <row r="54" spans="4:10">
      <c r="D54" s="717"/>
      <c r="E54" s="709"/>
      <c r="F54" s="709"/>
      <c r="G54" s="709"/>
      <c r="J54" s="885"/>
    </row>
    <row r="55" spans="4:10">
      <c r="D55" s="717"/>
      <c r="E55" s="709"/>
      <c r="F55" s="709"/>
      <c r="G55" s="709"/>
      <c r="J55" s="82"/>
    </row>
    <row r="56" spans="4:10">
      <c r="D56" s="717"/>
      <c r="E56" s="709"/>
      <c r="F56" s="709"/>
      <c r="G56" s="709"/>
      <c r="J56" s="82"/>
    </row>
    <row r="57" spans="4:10">
      <c r="D57" s="717"/>
      <c r="E57" s="709"/>
      <c r="F57" s="709"/>
      <c r="G57" s="709"/>
      <c r="J57" s="82"/>
    </row>
    <row r="58" spans="4:10">
      <c r="D58" s="717"/>
      <c r="E58" s="709"/>
      <c r="F58" s="709"/>
      <c r="G58" s="709"/>
      <c r="J58" s="82"/>
    </row>
    <row r="59" spans="4:10">
      <c r="D59" s="717"/>
      <c r="E59" s="709"/>
      <c r="F59" s="709"/>
      <c r="G59" s="709"/>
      <c r="J59" s="82"/>
    </row>
    <row r="60" spans="4:10">
      <c r="E60" s="709"/>
      <c r="F60" s="709"/>
      <c r="G60" s="709"/>
    </row>
    <row r="61" spans="4:10">
      <c r="E61" s="709"/>
      <c r="F61" s="709"/>
      <c r="G61" s="709"/>
    </row>
    <row r="62" spans="4:10">
      <c r="E62" s="709"/>
      <c r="F62" s="709"/>
      <c r="G62" s="709"/>
    </row>
    <row r="63" spans="4:10">
      <c r="E63" s="709"/>
      <c r="F63" s="709"/>
      <c r="G63" s="709"/>
    </row>
    <row r="64" spans="4:10">
      <c r="E64" s="709"/>
      <c r="F64" s="709"/>
      <c r="G64" s="709"/>
    </row>
    <row r="65" spans="5:7">
      <c r="E65" s="709"/>
      <c r="F65" s="709"/>
      <c r="G65" s="709"/>
    </row>
    <row r="102" spans="10:10">
      <c r="J102" s="786"/>
    </row>
    <row r="103" spans="10:10">
      <c r="J103" s="786"/>
    </row>
    <row r="104" spans="10:10">
      <c r="J104" s="786"/>
    </row>
    <row r="105" spans="10:10">
      <c r="J105" s="786"/>
    </row>
    <row r="106" spans="10:10">
      <c r="J106" s="786"/>
    </row>
    <row r="107" spans="10:10">
      <c r="J107" s="786"/>
    </row>
    <row r="108" spans="10:10">
      <c r="J108" s="786"/>
    </row>
    <row r="109" spans="10:10">
      <c r="J109" s="786"/>
    </row>
    <row r="110" spans="10:10">
      <c r="J110" s="786"/>
    </row>
    <row r="111" spans="10:10">
      <c r="J111" s="786"/>
    </row>
    <row r="112" spans="10:10">
      <c r="J112" s="786"/>
    </row>
    <row r="113" spans="10:10">
      <c r="J113" s="786"/>
    </row>
    <row r="114" spans="10:10">
      <c r="J114" s="786"/>
    </row>
    <row r="115" spans="10:10">
      <c r="J115" s="786"/>
    </row>
    <row r="116" spans="10:10">
      <c r="J116" s="786"/>
    </row>
    <row r="117" spans="10:10">
      <c r="J117" s="786"/>
    </row>
    <row r="118" spans="10:10">
      <c r="J118" s="786"/>
    </row>
    <row r="119" spans="10:10">
      <c r="J119" s="786"/>
    </row>
    <row r="120" spans="10:10">
      <c r="J120" s="786"/>
    </row>
    <row r="121" spans="10:10">
      <c r="J121" s="786"/>
    </row>
    <row r="122" spans="10:10">
      <c r="J122" s="786"/>
    </row>
    <row r="123" spans="10:10">
      <c r="J123" s="786"/>
    </row>
    <row r="124" spans="10:10">
      <c r="J124" s="786"/>
    </row>
    <row r="125" spans="10:10">
      <c r="J125" s="786"/>
    </row>
    <row r="126" spans="10:10">
      <c r="J126" s="786"/>
    </row>
    <row r="127" spans="10:10">
      <c r="J127" s="786"/>
    </row>
    <row r="128" spans="10:10">
      <c r="J128" s="786"/>
    </row>
    <row r="129" spans="10:10">
      <c r="J129" s="786"/>
    </row>
    <row r="130" spans="10:10">
      <c r="J130" s="786"/>
    </row>
    <row r="131" spans="10:10">
      <c r="J131" s="786"/>
    </row>
    <row r="132" spans="10:10">
      <c r="J132" s="786"/>
    </row>
    <row r="133" spans="10:10">
      <c r="J133" s="786"/>
    </row>
    <row r="134" spans="10:10">
      <c r="J134" s="786"/>
    </row>
    <row r="135" spans="10:10">
      <c r="J135" s="786"/>
    </row>
    <row r="136" spans="10:10">
      <c r="J136" s="786"/>
    </row>
    <row r="137" spans="10:10">
      <c r="J137" s="786"/>
    </row>
    <row r="138" spans="10:10">
      <c r="J138" s="786"/>
    </row>
    <row r="139" spans="10:10">
      <c r="J139" s="786"/>
    </row>
    <row r="140" spans="10:10">
      <c r="J140" s="786"/>
    </row>
    <row r="141" spans="10:10">
      <c r="J141" s="786"/>
    </row>
    <row r="142" spans="10:10">
      <c r="J142" s="786"/>
    </row>
    <row r="143" spans="10:10">
      <c r="J143" s="786"/>
    </row>
    <row r="144" spans="10:10">
      <c r="J144" s="786"/>
    </row>
    <row r="145" spans="10:10">
      <c r="J145" s="786"/>
    </row>
    <row r="146" spans="10:10">
      <c r="J146" s="786"/>
    </row>
    <row r="147" spans="10:10">
      <c r="J147" s="786"/>
    </row>
    <row r="148" spans="10:10">
      <c r="J148" s="786"/>
    </row>
    <row r="149" spans="10:10">
      <c r="J149" s="786"/>
    </row>
    <row r="150" spans="10:10">
      <c r="J150" s="786"/>
    </row>
    <row r="151" spans="10:10">
      <c r="J151" s="786"/>
    </row>
    <row r="152" spans="10:10">
      <c r="J152" s="786"/>
    </row>
    <row r="153" spans="10:10">
      <c r="J153" s="786"/>
    </row>
    <row r="154" spans="10:10">
      <c r="J154" s="786"/>
    </row>
    <row r="155" spans="10:10">
      <c r="J155" s="786"/>
    </row>
    <row r="156" spans="10:10">
      <c r="J156" s="786"/>
    </row>
    <row r="157" spans="10:10">
      <c r="J157" s="786"/>
    </row>
    <row r="158" spans="10:10">
      <c r="J158" s="786"/>
    </row>
    <row r="159" spans="10:10">
      <c r="J159" s="786"/>
    </row>
    <row r="160" spans="10:10">
      <c r="J160" s="786"/>
    </row>
    <row r="161" spans="10:10">
      <c r="J161" s="786"/>
    </row>
    <row r="162" spans="10:10">
      <c r="J162" s="786"/>
    </row>
    <row r="163" spans="10:10">
      <c r="J163" s="786"/>
    </row>
    <row r="164" spans="10:10">
      <c r="J164" s="786"/>
    </row>
    <row r="165" spans="10:10">
      <c r="J165" s="786"/>
    </row>
    <row r="166" spans="10:10">
      <c r="J166" s="786"/>
    </row>
    <row r="167" spans="10:10">
      <c r="J167" s="786"/>
    </row>
    <row r="168" spans="10:10">
      <c r="J168" s="786"/>
    </row>
    <row r="169" spans="10:10">
      <c r="J169" s="786"/>
    </row>
    <row r="170" spans="10:10">
      <c r="J170" s="786"/>
    </row>
    <row r="171" spans="10:10">
      <c r="J171" s="786"/>
    </row>
    <row r="172" spans="10:10">
      <c r="J172" s="786"/>
    </row>
    <row r="173" spans="10:10">
      <c r="J173" s="786"/>
    </row>
    <row r="174" spans="10:10">
      <c r="J174" s="786"/>
    </row>
    <row r="175" spans="10:10">
      <c r="J175" s="786"/>
    </row>
    <row r="176" spans="10:10">
      <c r="J176" s="786"/>
    </row>
    <row r="177" spans="10:10">
      <c r="J177" s="786"/>
    </row>
    <row r="178" spans="10:10">
      <c r="J178" s="786"/>
    </row>
    <row r="179" spans="10:10">
      <c r="J179" s="786"/>
    </row>
    <row r="180" spans="10:10">
      <c r="J180" s="786"/>
    </row>
    <row r="181" spans="10:10">
      <c r="J181" s="786"/>
    </row>
    <row r="182" spans="10:10">
      <c r="J182" s="786"/>
    </row>
    <row r="183" spans="10:10">
      <c r="J183" s="786"/>
    </row>
    <row r="184" spans="10:10">
      <c r="J184" s="786"/>
    </row>
    <row r="185" spans="10:10">
      <c r="J185" s="786"/>
    </row>
    <row r="186" spans="10:10">
      <c r="J186" s="786"/>
    </row>
    <row r="187" spans="10:10">
      <c r="J187" s="786"/>
    </row>
    <row r="188" spans="10:10">
      <c r="J188" s="786"/>
    </row>
    <row r="189" spans="10:10">
      <c r="J189" s="786"/>
    </row>
    <row r="190" spans="10:10">
      <c r="J190" s="786"/>
    </row>
    <row r="191" spans="10:10">
      <c r="J191" s="786"/>
    </row>
    <row r="192" spans="10:10">
      <c r="J192" s="786"/>
    </row>
    <row r="193" spans="10:10">
      <c r="J193" s="786"/>
    </row>
    <row r="194" spans="10:10">
      <c r="J194" s="786"/>
    </row>
    <row r="195" spans="10:10">
      <c r="J195" s="786"/>
    </row>
    <row r="196" spans="10:10">
      <c r="J196" s="786"/>
    </row>
    <row r="197" spans="10:10">
      <c r="J197" s="786"/>
    </row>
    <row r="198" spans="10:10">
      <c r="J198" s="786"/>
    </row>
    <row r="199" spans="10:10">
      <c r="J199" s="786"/>
    </row>
    <row r="200" spans="10:10">
      <c r="J200" s="786"/>
    </row>
    <row r="201" spans="10:10">
      <c r="J201" s="786"/>
    </row>
    <row r="202" spans="10:10">
      <c r="J202" s="786"/>
    </row>
    <row r="203" spans="10:10">
      <c r="J203" s="786"/>
    </row>
    <row r="204" spans="10:10">
      <c r="J204" s="786"/>
    </row>
    <row r="205" spans="10:10">
      <c r="J205" s="786"/>
    </row>
    <row r="206" spans="10:10">
      <c r="J206" s="786"/>
    </row>
    <row r="207" spans="10:10">
      <c r="J207" s="786"/>
    </row>
    <row r="208" spans="10:10">
      <c r="J208" s="786"/>
    </row>
    <row r="209" spans="10:10">
      <c r="J209" s="786"/>
    </row>
    <row r="210" spans="10:10">
      <c r="J210" s="786"/>
    </row>
    <row r="211" spans="10:10">
      <c r="J211" s="786"/>
    </row>
    <row r="212" spans="10:10">
      <c r="J212" s="786"/>
    </row>
    <row r="213" spans="10:10">
      <c r="J213" s="786"/>
    </row>
    <row r="214" spans="10:10">
      <c r="J214" s="786"/>
    </row>
    <row r="215" spans="10:10">
      <c r="J215" s="786"/>
    </row>
    <row r="216" spans="10:10">
      <c r="J216" s="786"/>
    </row>
    <row r="217" spans="10:10">
      <c r="J217" s="786"/>
    </row>
    <row r="218" spans="10:10">
      <c r="J218" s="786"/>
    </row>
    <row r="219" spans="10:10">
      <c r="J219" s="786"/>
    </row>
    <row r="220" spans="10:10">
      <c r="J220" s="786"/>
    </row>
    <row r="221" spans="10:10">
      <c r="J221" s="786"/>
    </row>
    <row r="222" spans="10:10">
      <c r="J222" s="786"/>
    </row>
    <row r="223" spans="10:10">
      <c r="J223" s="786"/>
    </row>
    <row r="224" spans="10:10">
      <c r="J224" s="786"/>
    </row>
    <row r="225" spans="10:10">
      <c r="J225" s="786"/>
    </row>
    <row r="226" spans="10:10">
      <c r="J226" s="786"/>
    </row>
    <row r="227" spans="10:10">
      <c r="J227" s="786"/>
    </row>
    <row r="228" spans="10:10">
      <c r="J228" s="786"/>
    </row>
    <row r="229" spans="10:10">
      <c r="J229" s="786"/>
    </row>
    <row r="230" spans="10:10">
      <c r="J230" s="786"/>
    </row>
    <row r="231" spans="10:10">
      <c r="J231" s="786"/>
    </row>
    <row r="232" spans="10:10">
      <c r="J232" s="786"/>
    </row>
    <row r="233" spans="10:10">
      <c r="J233" s="786"/>
    </row>
    <row r="234" spans="10:10">
      <c r="J234" s="786"/>
    </row>
    <row r="235" spans="10:10">
      <c r="J235" s="786"/>
    </row>
    <row r="236" spans="10:10">
      <c r="J236" s="786"/>
    </row>
    <row r="237" spans="10:10">
      <c r="J237" s="786"/>
    </row>
    <row r="238" spans="10:10">
      <c r="J238" s="786"/>
    </row>
    <row r="239" spans="10:10">
      <c r="J239" s="786"/>
    </row>
    <row r="240" spans="10:10">
      <c r="J240" s="786"/>
    </row>
    <row r="241" spans="10:10">
      <c r="J241" s="786"/>
    </row>
    <row r="242" spans="10:10">
      <c r="J242" s="786"/>
    </row>
    <row r="243" spans="10:10">
      <c r="J243" s="786"/>
    </row>
    <row r="244" spans="10:10">
      <c r="J244" s="786"/>
    </row>
    <row r="245" spans="10:10">
      <c r="J245" s="786"/>
    </row>
    <row r="246" spans="10:10">
      <c r="J246" s="786"/>
    </row>
    <row r="247" spans="10:10">
      <c r="J247" s="786"/>
    </row>
    <row r="248" spans="10:10">
      <c r="J248" s="786"/>
    </row>
    <row r="249" spans="10:10">
      <c r="J249" s="786"/>
    </row>
    <row r="250" spans="10:10">
      <c r="J250" s="786"/>
    </row>
    <row r="251" spans="10:10">
      <c r="J251" s="786"/>
    </row>
    <row r="252" spans="10:10">
      <c r="J252" s="786"/>
    </row>
    <row r="253" spans="10:10">
      <c r="J253" s="786"/>
    </row>
    <row r="254" spans="10:10">
      <c r="J254" s="786"/>
    </row>
    <row r="255" spans="10:10">
      <c r="J255" s="786"/>
    </row>
    <row r="256" spans="10:10">
      <c r="J256" s="786"/>
    </row>
    <row r="257" spans="10:10">
      <c r="J257" s="786"/>
    </row>
    <row r="258" spans="10:10">
      <c r="J258" s="786"/>
    </row>
    <row r="259" spans="10:10">
      <c r="J259" s="786"/>
    </row>
    <row r="260" spans="10:10">
      <c r="J260" s="786"/>
    </row>
    <row r="261" spans="10:10">
      <c r="J261" s="786"/>
    </row>
    <row r="262" spans="10:10">
      <c r="J262" s="786"/>
    </row>
    <row r="263" spans="10:10">
      <c r="J263" s="786"/>
    </row>
    <row r="264" spans="10:10">
      <c r="J264" s="786"/>
    </row>
    <row r="265" spans="10:10">
      <c r="J265" s="786"/>
    </row>
    <row r="266" spans="10:10">
      <c r="J266" s="786"/>
    </row>
    <row r="267" spans="10:10">
      <c r="J267" s="786"/>
    </row>
    <row r="268" spans="10:10">
      <c r="J268" s="786"/>
    </row>
    <row r="269" spans="10:10">
      <c r="J269" s="786"/>
    </row>
    <row r="270" spans="10:10">
      <c r="J270" s="786"/>
    </row>
    <row r="271" spans="10:10">
      <c r="J271" s="786"/>
    </row>
    <row r="272" spans="10:10">
      <c r="J272" s="786"/>
    </row>
    <row r="273" spans="10:10">
      <c r="J273" s="786"/>
    </row>
    <row r="274" spans="10:10">
      <c r="J274" s="786"/>
    </row>
    <row r="275" spans="10:10">
      <c r="J275" s="786"/>
    </row>
    <row r="276" spans="10:10">
      <c r="J276" s="786"/>
    </row>
    <row r="277" spans="10:10">
      <c r="J277" s="786"/>
    </row>
    <row r="278" spans="10:10">
      <c r="J278" s="786"/>
    </row>
    <row r="279" spans="10:10">
      <c r="J279" s="786"/>
    </row>
    <row r="280" spans="10:10">
      <c r="J280" s="786"/>
    </row>
    <row r="281" spans="10:10">
      <c r="J281" s="786"/>
    </row>
    <row r="282" spans="10:10">
      <c r="J282" s="786"/>
    </row>
    <row r="283" spans="10:10">
      <c r="J283" s="786"/>
    </row>
    <row r="284" spans="10:10">
      <c r="J284" s="786"/>
    </row>
    <row r="285" spans="10:10">
      <c r="J285" s="786"/>
    </row>
    <row r="286" spans="10:10">
      <c r="J286" s="786"/>
    </row>
    <row r="287" spans="10:10">
      <c r="J287" s="786"/>
    </row>
    <row r="288" spans="10:10">
      <c r="J288" s="786"/>
    </row>
    <row r="289" spans="10:10">
      <c r="J289" s="786"/>
    </row>
    <row r="290" spans="10:10">
      <c r="J290" s="786"/>
    </row>
    <row r="291" spans="10:10">
      <c r="J291" s="786"/>
    </row>
    <row r="292" spans="10:10">
      <c r="J292" s="786"/>
    </row>
    <row r="293" spans="10:10">
      <c r="J293" s="786"/>
    </row>
    <row r="294" spans="10:10">
      <c r="J294" s="786"/>
    </row>
    <row r="295" spans="10:10">
      <c r="J295" s="786"/>
    </row>
    <row r="296" spans="10:10">
      <c r="J296" s="786"/>
    </row>
    <row r="297" spans="10:10">
      <c r="J297" s="786"/>
    </row>
    <row r="298" spans="10:10">
      <c r="J298" s="786"/>
    </row>
    <row r="299" spans="10:10">
      <c r="J299" s="786"/>
    </row>
    <row r="300" spans="10:10">
      <c r="J300" s="786"/>
    </row>
    <row r="301" spans="10:10">
      <c r="J301" s="786"/>
    </row>
    <row r="302" spans="10:10">
      <c r="J302" s="786"/>
    </row>
    <row r="303" spans="10:10">
      <c r="J303" s="786"/>
    </row>
    <row r="304" spans="10:10">
      <c r="J304" s="786"/>
    </row>
    <row r="305" spans="10:10">
      <c r="J305" s="786"/>
    </row>
    <row r="306" spans="10:10">
      <c r="J306" s="786"/>
    </row>
    <row r="307" spans="10:10">
      <c r="J307" s="786"/>
    </row>
    <row r="308" spans="10:10">
      <c r="J308" s="786"/>
    </row>
    <row r="309" spans="10:10">
      <c r="J309" s="786"/>
    </row>
    <row r="310" spans="10:10">
      <c r="J310" s="786"/>
    </row>
    <row r="311" spans="10:10">
      <c r="J311" s="786"/>
    </row>
    <row r="312" spans="10:10">
      <c r="J312" s="786"/>
    </row>
    <row r="313" spans="10:10">
      <c r="J313" s="786"/>
    </row>
    <row r="314" spans="10:10">
      <c r="J314" s="786"/>
    </row>
    <row r="315" spans="10:10">
      <c r="J315" s="786"/>
    </row>
    <row r="316" spans="10:10">
      <c r="J316" s="786"/>
    </row>
    <row r="317" spans="10:10">
      <c r="J317" s="786"/>
    </row>
    <row r="318" spans="10:10">
      <c r="J318" s="786"/>
    </row>
    <row r="319" spans="10:10">
      <c r="J319" s="786"/>
    </row>
    <row r="320" spans="10:10">
      <c r="J320" s="786"/>
    </row>
    <row r="321" spans="10:10">
      <c r="J321" s="786"/>
    </row>
    <row r="322" spans="10:10">
      <c r="J322" s="786"/>
    </row>
    <row r="323" spans="10:10">
      <c r="J323" s="786"/>
    </row>
    <row r="324" spans="10:10">
      <c r="J324" s="786"/>
    </row>
    <row r="325" spans="10:10">
      <c r="J325" s="786"/>
    </row>
    <row r="326" spans="10:10">
      <c r="J326" s="786"/>
    </row>
    <row r="327" spans="10:10">
      <c r="J327" s="786"/>
    </row>
    <row r="328" spans="10:10">
      <c r="J328" s="786"/>
    </row>
    <row r="329" spans="10:10">
      <c r="J329" s="786"/>
    </row>
    <row r="330" spans="10:10">
      <c r="J330" s="786"/>
    </row>
    <row r="331" spans="10:10">
      <c r="J331" s="786"/>
    </row>
    <row r="332" spans="10:10">
      <c r="J332" s="786"/>
    </row>
    <row r="333" spans="10:10">
      <c r="J333" s="786"/>
    </row>
    <row r="334" spans="10:10">
      <c r="J334" s="786"/>
    </row>
    <row r="335" spans="10:10">
      <c r="J335" s="786"/>
    </row>
    <row r="336" spans="10:10">
      <c r="J336" s="786"/>
    </row>
    <row r="337" spans="10:10">
      <c r="J337" s="786"/>
    </row>
    <row r="338" spans="10:10">
      <c r="J338" s="786"/>
    </row>
    <row r="339" spans="10:10">
      <c r="J339" s="786"/>
    </row>
    <row r="340" spans="10:10">
      <c r="J340" s="786"/>
    </row>
    <row r="341" spans="10:10">
      <c r="J341" s="786"/>
    </row>
    <row r="342" spans="10:10">
      <c r="J342" s="786"/>
    </row>
    <row r="343" spans="10:10">
      <c r="J343" s="786"/>
    </row>
    <row r="344" spans="10:10">
      <c r="J344" s="786"/>
    </row>
    <row r="345" spans="10:10">
      <c r="J345" s="786"/>
    </row>
    <row r="346" spans="10:10">
      <c r="J346" s="786"/>
    </row>
    <row r="347" spans="10:10">
      <c r="J347" s="786"/>
    </row>
    <row r="348" spans="10:10">
      <c r="J348" s="786"/>
    </row>
    <row r="349" spans="10:10">
      <c r="J349" s="786"/>
    </row>
    <row r="350" spans="10:10">
      <c r="J350" s="786"/>
    </row>
    <row r="351" spans="10:10">
      <c r="J351" s="786"/>
    </row>
    <row r="352" spans="10:10">
      <c r="J352" s="786"/>
    </row>
    <row r="353" spans="10:10">
      <c r="J353" s="786"/>
    </row>
    <row r="354" spans="10:10">
      <c r="J354" s="786"/>
    </row>
    <row r="355" spans="10:10">
      <c r="J355" s="786"/>
    </row>
    <row r="356" spans="10:10">
      <c r="J356" s="786"/>
    </row>
    <row r="357" spans="10:10">
      <c r="J357" s="786"/>
    </row>
    <row r="358" spans="10:10">
      <c r="J358" s="786"/>
    </row>
    <row r="359" spans="10:10">
      <c r="J359" s="786"/>
    </row>
    <row r="360" spans="10:10">
      <c r="J360" s="786"/>
    </row>
    <row r="361" spans="10:10">
      <c r="J361" s="786"/>
    </row>
    <row r="362" spans="10:10">
      <c r="J362" s="786"/>
    </row>
    <row r="363" spans="10:10">
      <c r="J363" s="786"/>
    </row>
    <row r="364" spans="10:10">
      <c r="J364" s="786"/>
    </row>
    <row r="365" spans="10:10">
      <c r="J365" s="786"/>
    </row>
    <row r="366" spans="10:10">
      <c r="J366" s="786"/>
    </row>
    <row r="367" spans="10:10">
      <c r="J367" s="786"/>
    </row>
    <row r="368" spans="10:10">
      <c r="J368" s="786"/>
    </row>
    <row r="369" spans="10:10">
      <c r="J369" s="786"/>
    </row>
    <row r="370" spans="10:10">
      <c r="J370" s="786"/>
    </row>
    <row r="371" spans="10:10">
      <c r="J371" s="786"/>
    </row>
    <row r="372" spans="10:10">
      <c r="J372" s="786"/>
    </row>
    <row r="373" spans="10:10">
      <c r="J373" s="786"/>
    </row>
    <row r="374" spans="10:10">
      <c r="J374" s="786"/>
    </row>
    <row r="375" spans="10:10">
      <c r="J375" s="786"/>
    </row>
    <row r="376" spans="10:10">
      <c r="J376" s="786"/>
    </row>
    <row r="377" spans="10:10">
      <c r="J377" s="786"/>
    </row>
    <row r="378" spans="10:10">
      <c r="J378" s="786"/>
    </row>
    <row r="379" spans="10:10">
      <c r="J379" s="786"/>
    </row>
    <row r="380" spans="10:10">
      <c r="J380" s="786"/>
    </row>
    <row r="381" spans="10:10">
      <c r="J381" s="786"/>
    </row>
    <row r="382" spans="10:10">
      <c r="J382" s="786"/>
    </row>
    <row r="383" spans="10:10">
      <c r="J383" s="786"/>
    </row>
    <row r="384" spans="10:10">
      <c r="J384" s="786"/>
    </row>
    <row r="385" spans="10:10">
      <c r="J385" s="786"/>
    </row>
    <row r="386" spans="10:10">
      <c r="J386" s="786"/>
    </row>
    <row r="387" spans="10:10">
      <c r="J387" s="786"/>
    </row>
    <row r="388" spans="10:10">
      <c r="J388" s="786"/>
    </row>
    <row r="389" spans="10:10">
      <c r="J389" s="786"/>
    </row>
    <row r="390" spans="10:10">
      <c r="J390" s="786"/>
    </row>
    <row r="391" spans="10:10">
      <c r="J391" s="786"/>
    </row>
    <row r="392" spans="10:10">
      <c r="J392" s="786"/>
    </row>
    <row r="393" spans="10:10">
      <c r="J393" s="786"/>
    </row>
    <row r="394" spans="10:10">
      <c r="J394" s="786"/>
    </row>
    <row r="395" spans="10:10">
      <c r="J395" s="786"/>
    </row>
    <row r="396" spans="10:10">
      <c r="J396" s="786"/>
    </row>
    <row r="397" spans="10:10">
      <c r="J397" s="786"/>
    </row>
    <row r="398" spans="10:10">
      <c r="J398" s="786"/>
    </row>
    <row r="399" spans="10:10">
      <c r="J399" s="786"/>
    </row>
    <row r="400" spans="10:10">
      <c r="J400" s="786"/>
    </row>
    <row r="401" spans="10:10">
      <c r="J401" s="786"/>
    </row>
    <row r="402" spans="10:10">
      <c r="J402" s="786"/>
    </row>
    <row r="403" spans="10:10">
      <c r="J403" s="786"/>
    </row>
    <row r="404" spans="10:10">
      <c r="J404" s="786"/>
    </row>
    <row r="405" spans="10:10">
      <c r="J405" s="786"/>
    </row>
    <row r="406" spans="10:10">
      <c r="J406" s="786"/>
    </row>
    <row r="407" spans="10:10">
      <c r="J407" s="786"/>
    </row>
    <row r="408" spans="10:10">
      <c r="J408" s="786"/>
    </row>
    <row r="409" spans="10:10">
      <c r="J409" s="786"/>
    </row>
    <row r="410" spans="10:10">
      <c r="J410" s="786"/>
    </row>
    <row r="411" spans="10:10">
      <c r="J411" s="786"/>
    </row>
    <row r="412" spans="10:10">
      <c r="J412" s="786"/>
    </row>
    <row r="413" spans="10:10">
      <c r="J413" s="786"/>
    </row>
    <row r="414" spans="10:10">
      <c r="J414" s="786"/>
    </row>
    <row r="415" spans="10:10">
      <c r="J415" s="786"/>
    </row>
    <row r="416" spans="10:10">
      <c r="J416" s="786"/>
    </row>
    <row r="417" spans="10:10">
      <c r="J417" s="786"/>
    </row>
    <row r="418" spans="10:10">
      <c r="J418" s="786"/>
    </row>
    <row r="419" spans="10:10">
      <c r="J419" s="786"/>
    </row>
    <row r="420" spans="10:10">
      <c r="J420" s="786"/>
    </row>
    <row r="421" spans="10:10">
      <c r="J421" s="786"/>
    </row>
    <row r="422" spans="10:10">
      <c r="J422" s="786"/>
    </row>
    <row r="423" spans="10:10">
      <c r="J423" s="786"/>
    </row>
    <row r="424" spans="10:10">
      <c r="J424" s="786"/>
    </row>
    <row r="425" spans="10:10">
      <c r="J425" s="786"/>
    </row>
    <row r="426" spans="10:10">
      <c r="J426" s="786"/>
    </row>
    <row r="427" spans="10:10">
      <c r="J427" s="786"/>
    </row>
    <row r="428" spans="10:10">
      <c r="J428" s="786"/>
    </row>
    <row r="429" spans="10:10">
      <c r="J429" s="786"/>
    </row>
    <row r="430" spans="10:10">
      <c r="J430" s="786"/>
    </row>
    <row r="431" spans="10:10">
      <c r="J431" s="786"/>
    </row>
    <row r="432" spans="10:10">
      <c r="J432" s="786"/>
    </row>
    <row r="433" spans="10:10">
      <c r="J433" s="786"/>
    </row>
    <row r="434" spans="10:10">
      <c r="J434" s="786"/>
    </row>
    <row r="435" spans="10:10">
      <c r="J435" s="786"/>
    </row>
    <row r="436" spans="10:10">
      <c r="J436" s="786"/>
    </row>
    <row r="437" spans="10:10">
      <c r="J437" s="786"/>
    </row>
    <row r="438" spans="10:10">
      <c r="J438" s="786"/>
    </row>
    <row r="439" spans="10:10">
      <c r="J439" s="786"/>
    </row>
    <row r="440" spans="10:10">
      <c r="J440" s="786"/>
    </row>
    <row r="441" spans="10:10">
      <c r="J441" s="786"/>
    </row>
    <row r="442" spans="10:10">
      <c r="J442" s="786"/>
    </row>
    <row r="443" spans="10:10">
      <c r="J443" s="786"/>
    </row>
    <row r="444" spans="10:10">
      <c r="J444" s="786"/>
    </row>
    <row r="445" spans="10:10">
      <c r="J445" s="786"/>
    </row>
    <row r="446" spans="10:10">
      <c r="J446" s="786"/>
    </row>
    <row r="447" spans="10:10">
      <c r="J447" s="786"/>
    </row>
    <row r="448" spans="10:10">
      <c r="J448" s="786"/>
    </row>
    <row r="449" spans="10:10">
      <c r="J449" s="786"/>
    </row>
    <row r="450" spans="10:10">
      <c r="J450" s="786"/>
    </row>
    <row r="451" spans="10:10">
      <c r="J451" s="786"/>
    </row>
    <row r="452" spans="10:10">
      <c r="J452" s="786"/>
    </row>
    <row r="453" spans="10:10">
      <c r="J453" s="786"/>
    </row>
    <row r="454" spans="10:10">
      <c r="J454" s="786"/>
    </row>
    <row r="455" spans="10:10">
      <c r="J455" s="786"/>
    </row>
    <row r="456" spans="10:10">
      <c r="J456" s="786"/>
    </row>
    <row r="457" spans="10:10">
      <c r="J457" s="786"/>
    </row>
    <row r="458" spans="10:10">
      <c r="J458" s="786"/>
    </row>
    <row r="459" spans="10:10">
      <c r="J459" s="786"/>
    </row>
    <row r="460" spans="10:10">
      <c r="J460" s="786"/>
    </row>
    <row r="461" spans="10:10">
      <c r="J461" s="786"/>
    </row>
    <row r="462" spans="10:10">
      <c r="J462" s="786"/>
    </row>
    <row r="463" spans="10:10">
      <c r="J463" s="786"/>
    </row>
    <row r="464" spans="10:10">
      <c r="J464" s="786"/>
    </row>
    <row r="465" spans="10:10">
      <c r="J465" s="786"/>
    </row>
    <row r="466" spans="10:10">
      <c r="J466" s="786"/>
    </row>
    <row r="467" spans="10:10">
      <c r="J467" s="786"/>
    </row>
    <row r="468" spans="10:10">
      <c r="J468" s="786"/>
    </row>
    <row r="469" spans="10:10">
      <c r="J469" s="786"/>
    </row>
    <row r="470" spans="10:10">
      <c r="J470" s="786"/>
    </row>
    <row r="471" spans="10:10">
      <c r="J471" s="786"/>
    </row>
    <row r="472" spans="10:10">
      <c r="J472" s="786"/>
    </row>
    <row r="473" spans="10:10">
      <c r="J473" s="786"/>
    </row>
    <row r="474" spans="10:10">
      <c r="J474" s="786"/>
    </row>
    <row r="475" spans="10:10">
      <c r="J475" s="786"/>
    </row>
    <row r="476" spans="10:10">
      <c r="J476" s="786"/>
    </row>
    <row r="477" spans="10:10">
      <c r="J477" s="786"/>
    </row>
    <row r="478" spans="10:10">
      <c r="J478" s="786"/>
    </row>
    <row r="479" spans="10:10">
      <c r="J479" s="786"/>
    </row>
    <row r="480" spans="10:10">
      <c r="J480" s="786"/>
    </row>
    <row r="481" spans="10:10">
      <c r="J481" s="786"/>
    </row>
    <row r="482" spans="10:10">
      <c r="J482" s="786"/>
    </row>
    <row r="483" spans="10:10">
      <c r="J483" s="786"/>
    </row>
    <row r="484" spans="10:10">
      <c r="J484" s="786"/>
    </row>
    <row r="485" spans="10:10">
      <c r="J485" s="786"/>
    </row>
    <row r="486" spans="10:10">
      <c r="J486" s="786"/>
    </row>
    <row r="487" spans="10:10">
      <c r="J487" s="786"/>
    </row>
    <row r="488" spans="10:10">
      <c r="J488" s="786"/>
    </row>
    <row r="489" spans="10:10">
      <c r="J489" s="786"/>
    </row>
    <row r="490" spans="10:10">
      <c r="J490" s="786"/>
    </row>
    <row r="491" spans="10:10">
      <c r="J491" s="786"/>
    </row>
    <row r="492" spans="10:10">
      <c r="J492" s="786"/>
    </row>
    <row r="493" spans="10:10">
      <c r="J493" s="786"/>
    </row>
    <row r="494" spans="10:10">
      <c r="J494" s="786"/>
    </row>
    <row r="495" spans="10:10">
      <c r="J495" s="786"/>
    </row>
    <row r="496" spans="10:10">
      <c r="J496" s="786"/>
    </row>
    <row r="497" spans="10:10">
      <c r="J497" s="786"/>
    </row>
    <row r="498" spans="10:10">
      <c r="J498" s="786"/>
    </row>
    <row r="499" spans="10:10">
      <c r="J499" s="786"/>
    </row>
    <row r="500" spans="10:10">
      <c r="J500" s="786"/>
    </row>
    <row r="501" spans="10:10">
      <c r="J501" s="786"/>
    </row>
    <row r="502" spans="10:10">
      <c r="J502" s="786"/>
    </row>
    <row r="503" spans="10:10">
      <c r="J503" s="786"/>
    </row>
    <row r="504" spans="10:10">
      <c r="J504" s="786"/>
    </row>
    <row r="505" spans="10:10">
      <c r="J505" s="786"/>
    </row>
    <row r="506" spans="10:10">
      <c r="J506" s="786"/>
    </row>
    <row r="507" spans="10:10">
      <c r="J507" s="786"/>
    </row>
    <row r="508" spans="10:10">
      <c r="J508" s="786"/>
    </row>
    <row r="509" spans="10:10">
      <c r="J509" s="786"/>
    </row>
    <row r="510" spans="10:10">
      <c r="J510" s="786"/>
    </row>
    <row r="511" spans="10:10">
      <c r="J511" s="786"/>
    </row>
    <row r="512" spans="10:10">
      <c r="J512" s="786"/>
    </row>
    <row r="513" spans="10:10">
      <c r="J513" s="786"/>
    </row>
    <row r="514" spans="10:10">
      <c r="J514" s="786"/>
    </row>
    <row r="515" spans="10:10">
      <c r="J515" s="786"/>
    </row>
    <row r="516" spans="10:10">
      <c r="J516" s="786"/>
    </row>
    <row r="517" spans="10:10">
      <c r="J517" s="786"/>
    </row>
    <row r="518" spans="10:10">
      <c r="J518" s="786"/>
    </row>
    <row r="519" spans="10:10">
      <c r="J519" s="786"/>
    </row>
    <row r="520" spans="10:10">
      <c r="J520" s="786"/>
    </row>
    <row r="521" spans="10:10">
      <c r="J521" s="786"/>
    </row>
    <row r="522" spans="10:10">
      <c r="J522" s="786"/>
    </row>
    <row r="523" spans="10:10">
      <c r="J523" s="786"/>
    </row>
    <row r="524" spans="10:10">
      <c r="J524" s="786"/>
    </row>
    <row r="525" spans="10:10">
      <c r="J525" s="786"/>
    </row>
    <row r="526" spans="10:10">
      <c r="J526" s="786"/>
    </row>
    <row r="527" spans="10:10">
      <c r="J527" s="786"/>
    </row>
    <row r="528" spans="10:10">
      <c r="J528" s="786"/>
    </row>
    <row r="529" spans="10:10">
      <c r="J529" s="786"/>
    </row>
    <row r="530" spans="10:10">
      <c r="J530" s="786"/>
    </row>
    <row r="531" spans="10:10">
      <c r="J531" s="786"/>
    </row>
    <row r="532" spans="10:10">
      <c r="J532" s="786"/>
    </row>
    <row r="533" spans="10:10">
      <c r="J533" s="786"/>
    </row>
    <row r="534" spans="10:10">
      <c r="J534" s="786"/>
    </row>
    <row r="535" spans="10:10">
      <c r="J535" s="786"/>
    </row>
    <row r="536" spans="10:10">
      <c r="J536" s="786"/>
    </row>
    <row r="537" spans="10:10">
      <c r="J537" s="786"/>
    </row>
    <row r="538" spans="10:10">
      <c r="J538" s="786"/>
    </row>
    <row r="539" spans="10:10">
      <c r="J539" s="786"/>
    </row>
    <row r="540" spans="10:10">
      <c r="J540" s="786"/>
    </row>
    <row r="541" spans="10:10">
      <c r="J541" s="786"/>
    </row>
    <row r="542" spans="10:10">
      <c r="J542" s="786"/>
    </row>
    <row r="543" spans="10:10">
      <c r="J543" s="786"/>
    </row>
    <row r="544" spans="10:10">
      <c r="J544" s="786"/>
    </row>
    <row r="545" spans="10:10">
      <c r="J545" s="786"/>
    </row>
    <row r="546" spans="10:10">
      <c r="J546" s="786"/>
    </row>
    <row r="547" spans="10:10">
      <c r="J547" s="786"/>
    </row>
    <row r="548" spans="10:10">
      <c r="J548" s="786"/>
    </row>
    <row r="549" spans="10:10">
      <c r="J549" s="786"/>
    </row>
    <row r="550" spans="10:10">
      <c r="J550" s="786"/>
    </row>
    <row r="551" spans="10:10">
      <c r="J551" s="786"/>
    </row>
    <row r="552" spans="10:10">
      <c r="J552" s="786"/>
    </row>
    <row r="553" spans="10:10">
      <c r="J553" s="786"/>
    </row>
    <row r="554" spans="10:10">
      <c r="J554" s="786"/>
    </row>
    <row r="555" spans="10:10">
      <c r="J555" s="786"/>
    </row>
    <row r="556" spans="10:10">
      <c r="J556" s="786"/>
    </row>
    <row r="557" spans="10:10">
      <c r="J557" s="786"/>
    </row>
    <row r="558" spans="10:10">
      <c r="J558" s="786"/>
    </row>
    <row r="559" spans="10:10">
      <c r="J559" s="786"/>
    </row>
    <row r="560" spans="10:10">
      <c r="J560" s="786"/>
    </row>
    <row r="561" spans="10:10">
      <c r="J561" s="786"/>
    </row>
    <row r="562" spans="10:10">
      <c r="J562" s="786"/>
    </row>
    <row r="563" spans="10:10">
      <c r="J563" s="786"/>
    </row>
    <row r="564" spans="10:10">
      <c r="J564" s="786"/>
    </row>
    <row r="565" spans="10:10">
      <c r="J565" s="786"/>
    </row>
    <row r="566" spans="10:10">
      <c r="J566" s="786"/>
    </row>
    <row r="567" spans="10:10">
      <c r="J567" s="786"/>
    </row>
    <row r="568" spans="10:10">
      <c r="J568" s="786"/>
    </row>
    <row r="569" spans="10:10">
      <c r="J569" s="786"/>
    </row>
    <row r="570" spans="10:10">
      <c r="J570" s="786"/>
    </row>
    <row r="571" spans="10:10">
      <c r="J571" s="786"/>
    </row>
    <row r="572" spans="10:10">
      <c r="J572" s="786"/>
    </row>
    <row r="573" spans="10:10">
      <c r="J573" s="786"/>
    </row>
    <row r="574" spans="10:10">
      <c r="J574" s="786"/>
    </row>
    <row r="575" spans="10:10">
      <c r="J575" s="786"/>
    </row>
    <row r="576" spans="10:10">
      <c r="J576" s="786"/>
    </row>
    <row r="577" spans="10:10">
      <c r="J577" s="786"/>
    </row>
    <row r="578" spans="10:10">
      <c r="J578" s="786"/>
    </row>
    <row r="579" spans="10:10">
      <c r="J579" s="786"/>
    </row>
    <row r="580" spans="10:10">
      <c r="J580" s="786"/>
    </row>
    <row r="581" spans="10:10">
      <c r="J581" s="786"/>
    </row>
    <row r="582" spans="10:10">
      <c r="J582" s="786"/>
    </row>
    <row r="583" spans="10:10">
      <c r="J583" s="786"/>
    </row>
    <row r="584" spans="10:10">
      <c r="J584" s="786"/>
    </row>
    <row r="585" spans="10:10">
      <c r="J585" s="786"/>
    </row>
    <row r="586" spans="10:10">
      <c r="J586" s="786"/>
    </row>
    <row r="587" spans="10:10">
      <c r="J587" s="786"/>
    </row>
    <row r="588" spans="10:10">
      <c r="J588" s="786"/>
    </row>
    <row r="589" spans="10:10">
      <c r="J589" s="786"/>
    </row>
    <row r="590" spans="10:10">
      <c r="J590" s="786"/>
    </row>
    <row r="591" spans="10:10">
      <c r="J591" s="786"/>
    </row>
    <row r="592" spans="10:10">
      <c r="J592" s="786"/>
    </row>
    <row r="593" spans="10:10">
      <c r="J593" s="786"/>
    </row>
    <row r="594" spans="10:10">
      <c r="J594" s="786"/>
    </row>
    <row r="595" spans="10:10">
      <c r="J595" s="786"/>
    </row>
    <row r="596" spans="10:10">
      <c r="J596" s="786"/>
    </row>
    <row r="597" spans="10:10">
      <c r="J597" s="786"/>
    </row>
    <row r="598" spans="10:10">
      <c r="J598" s="786"/>
    </row>
    <row r="599" spans="10:10">
      <c r="J599" s="786"/>
    </row>
    <row r="600" spans="10:10">
      <c r="J600" s="786"/>
    </row>
    <row r="601" spans="10:10">
      <c r="J601" s="786"/>
    </row>
    <row r="602" spans="10:10">
      <c r="J602" s="786"/>
    </row>
    <row r="603" spans="10:10">
      <c r="J603" s="786"/>
    </row>
    <row r="604" spans="10:10">
      <c r="J604" s="786"/>
    </row>
    <row r="605" spans="10:10">
      <c r="J605" s="786"/>
    </row>
    <row r="606" spans="10:10">
      <c r="J606" s="786"/>
    </row>
    <row r="607" spans="10:10">
      <c r="J607" s="786"/>
    </row>
    <row r="608" spans="10:10">
      <c r="J608" s="786"/>
    </row>
    <row r="609" spans="10:10">
      <c r="J609" s="786"/>
    </row>
    <row r="610" spans="10:10">
      <c r="J610" s="786"/>
    </row>
    <row r="611" spans="10:10">
      <c r="J611" s="786"/>
    </row>
    <row r="612" spans="10:10">
      <c r="J612" s="791"/>
    </row>
    <row r="613" spans="10:10">
      <c r="J613" s="791"/>
    </row>
    <row r="614" spans="10:10">
      <c r="J614" s="791"/>
    </row>
    <row r="615" spans="10:10">
      <c r="J615" s="791"/>
    </row>
    <row r="616" spans="10:10">
      <c r="J616" s="791"/>
    </row>
    <row r="617" spans="10:10">
      <c r="J617" s="791"/>
    </row>
    <row r="618" spans="10:10">
      <c r="J618" s="791"/>
    </row>
    <row r="619" spans="10:10">
      <c r="J619" s="791"/>
    </row>
    <row r="620" spans="10:10">
      <c r="J620" s="791"/>
    </row>
    <row r="621" spans="10:10">
      <c r="J621" s="791"/>
    </row>
    <row r="622" spans="10:10">
      <c r="J622" s="791"/>
    </row>
    <row r="623" spans="10:10">
      <c r="J623" s="791"/>
    </row>
    <row r="624" spans="10:10">
      <c r="J624" s="791"/>
    </row>
    <row r="625" spans="10:10">
      <c r="J625" s="791"/>
    </row>
    <row r="626" spans="10:10">
      <c r="J626" s="791"/>
    </row>
    <row r="627" spans="10:10">
      <c r="J627" s="791"/>
    </row>
    <row r="628" spans="10:10">
      <c r="J628" s="791"/>
    </row>
    <row r="629" spans="10:10">
      <c r="J629" s="791"/>
    </row>
    <row r="630" spans="10:10">
      <c r="J630" s="791"/>
    </row>
    <row r="631" spans="10:10">
      <c r="J631" s="791"/>
    </row>
    <row r="632" spans="10:10">
      <c r="J632" s="791"/>
    </row>
    <row r="633" spans="10:10">
      <c r="J633" s="791"/>
    </row>
    <row r="634" spans="10:10">
      <c r="J634" s="791"/>
    </row>
    <row r="635" spans="10:10">
      <c r="J635" s="791"/>
    </row>
    <row r="636" spans="10:10">
      <c r="J636" s="791"/>
    </row>
    <row r="637" spans="10:10">
      <c r="J637" s="791"/>
    </row>
    <row r="638" spans="10:10">
      <c r="J638" s="791"/>
    </row>
    <row r="639" spans="10:10">
      <c r="J639" s="791"/>
    </row>
    <row r="640" spans="10:10">
      <c r="J640" s="791"/>
    </row>
    <row r="641" spans="10:10">
      <c r="J641" s="791"/>
    </row>
    <row r="642" spans="10:10">
      <c r="J642" s="791"/>
    </row>
    <row r="643" spans="10:10">
      <c r="J643" s="791"/>
    </row>
    <row r="644" spans="10:10">
      <c r="J644" s="791"/>
    </row>
    <row r="645" spans="10:10">
      <c r="J645" s="791"/>
    </row>
    <row r="646" spans="10:10">
      <c r="J646" s="791"/>
    </row>
    <row r="647" spans="10:10">
      <c r="J647" s="791"/>
    </row>
    <row r="648" spans="10:10">
      <c r="J648" s="791"/>
    </row>
    <row r="649" spans="10:10">
      <c r="J649" s="791"/>
    </row>
    <row r="650" spans="10:10">
      <c r="J650" s="791"/>
    </row>
    <row r="651" spans="10:10">
      <c r="J651" s="791"/>
    </row>
    <row r="652" spans="10:10">
      <c r="J652" s="791"/>
    </row>
    <row r="653" spans="10:10">
      <c r="J653" s="791"/>
    </row>
    <row r="654" spans="10:10">
      <c r="J654" s="791"/>
    </row>
    <row r="655" spans="10:10">
      <c r="J655" s="791"/>
    </row>
    <row r="656" spans="10:10">
      <c r="J656" s="791"/>
    </row>
    <row r="657" spans="10:10">
      <c r="J657" s="791"/>
    </row>
    <row r="658" spans="10:10">
      <c r="J658" s="791"/>
    </row>
    <row r="659" spans="10:10">
      <c r="J659" s="791"/>
    </row>
    <row r="660" spans="10:10">
      <c r="J660" s="791"/>
    </row>
    <row r="661" spans="10:10">
      <c r="J661" s="791"/>
    </row>
    <row r="662" spans="10:10">
      <c r="J662" s="791"/>
    </row>
    <row r="663" spans="10:10">
      <c r="J663" s="791"/>
    </row>
    <row r="664" spans="10:10">
      <c r="J664" s="791"/>
    </row>
    <row r="665" spans="10:10">
      <c r="J665" s="791"/>
    </row>
    <row r="666" spans="10:10">
      <c r="J666" s="791"/>
    </row>
    <row r="667" spans="10:10">
      <c r="J667" s="791"/>
    </row>
    <row r="668" spans="10:10">
      <c r="J668" s="791"/>
    </row>
    <row r="669" spans="10:10">
      <c r="J669" s="791"/>
    </row>
    <row r="670" spans="10:10">
      <c r="J670" s="791"/>
    </row>
    <row r="671" spans="10:10">
      <c r="J671" s="791"/>
    </row>
    <row r="672" spans="10:10">
      <c r="J672" s="791"/>
    </row>
    <row r="673" spans="10:10">
      <c r="J673" s="791"/>
    </row>
    <row r="674" spans="10:10">
      <c r="J674" s="791"/>
    </row>
    <row r="675" spans="10:10">
      <c r="J675" s="791"/>
    </row>
    <row r="676" spans="10:10">
      <c r="J676" s="791"/>
    </row>
    <row r="677" spans="10:10">
      <c r="J677" s="791"/>
    </row>
    <row r="678" spans="10:10">
      <c r="J678" s="791"/>
    </row>
    <row r="679" spans="10:10">
      <c r="J679" s="791"/>
    </row>
    <row r="680" spans="10:10">
      <c r="J680" s="791"/>
    </row>
    <row r="681" spans="10:10">
      <c r="J681" s="791"/>
    </row>
    <row r="682" spans="10:10">
      <c r="J682" s="791"/>
    </row>
    <row r="683" spans="10:10">
      <c r="J683" s="791"/>
    </row>
    <row r="684" spans="10:10">
      <c r="J684" s="791"/>
    </row>
    <row r="685" spans="10:10">
      <c r="J685" s="791"/>
    </row>
    <row r="686" spans="10:10">
      <c r="J686" s="791"/>
    </row>
    <row r="687" spans="10:10">
      <c r="J687" s="791"/>
    </row>
    <row r="688" spans="10:10">
      <c r="J688" s="791"/>
    </row>
    <row r="689" spans="10:10">
      <c r="J689" s="791"/>
    </row>
    <row r="690" spans="10:10">
      <c r="J690" s="791"/>
    </row>
    <row r="691" spans="10:10">
      <c r="J691" s="791"/>
    </row>
    <row r="692" spans="10:10">
      <c r="J692" s="791"/>
    </row>
    <row r="693" spans="10:10">
      <c r="J693" s="791"/>
    </row>
    <row r="694" spans="10:10">
      <c r="J694" s="791"/>
    </row>
    <row r="695" spans="10:10">
      <c r="J695" s="791"/>
    </row>
    <row r="696" spans="10:10">
      <c r="J696" s="791"/>
    </row>
    <row r="697" spans="10:10">
      <c r="J697" s="791"/>
    </row>
    <row r="698" spans="10:10">
      <c r="J698" s="791"/>
    </row>
    <row r="699" spans="10:10">
      <c r="J699" s="791"/>
    </row>
    <row r="700" spans="10:10">
      <c r="J700" s="791"/>
    </row>
    <row r="701" spans="10:10">
      <c r="J701" s="791"/>
    </row>
    <row r="702" spans="10:10">
      <c r="J702" s="791"/>
    </row>
    <row r="703" spans="10:10">
      <c r="J703" s="791"/>
    </row>
    <row r="704" spans="10:10">
      <c r="J704" s="791"/>
    </row>
    <row r="705" spans="10:10">
      <c r="J705" s="791"/>
    </row>
    <row r="706" spans="10:10">
      <c r="J706" s="791"/>
    </row>
    <row r="707" spans="10:10">
      <c r="J707" s="791"/>
    </row>
    <row r="708" spans="10:10">
      <c r="J708" s="791"/>
    </row>
    <row r="709" spans="10:10">
      <c r="J709" s="791"/>
    </row>
    <row r="710" spans="10:10">
      <c r="J710" s="791"/>
    </row>
    <row r="711" spans="10:10">
      <c r="J711" s="791"/>
    </row>
    <row r="712" spans="10:10">
      <c r="J712" s="791"/>
    </row>
    <row r="713" spans="10:10">
      <c r="J713" s="791"/>
    </row>
    <row r="714" spans="10:10">
      <c r="J714" s="791"/>
    </row>
    <row r="715" spans="10:10">
      <c r="J715" s="791"/>
    </row>
    <row r="716" spans="10:10">
      <c r="J716" s="791"/>
    </row>
    <row r="717" spans="10:10">
      <c r="J717" s="791"/>
    </row>
    <row r="718" spans="10:10">
      <c r="J718" s="791"/>
    </row>
    <row r="719" spans="10:10">
      <c r="J719" s="791"/>
    </row>
    <row r="720" spans="10:10">
      <c r="J720" s="791"/>
    </row>
    <row r="721" spans="10:10">
      <c r="J721" s="791"/>
    </row>
    <row r="722" spans="10:10">
      <c r="J722" s="791"/>
    </row>
    <row r="723" spans="10:10">
      <c r="J723" s="791"/>
    </row>
    <row r="724" spans="10:10">
      <c r="J724" s="791"/>
    </row>
    <row r="725" spans="10:10">
      <c r="J725" s="791"/>
    </row>
    <row r="726" spans="10:10">
      <c r="J726" s="791"/>
    </row>
    <row r="727" spans="10:10">
      <c r="J727" s="791"/>
    </row>
    <row r="728" spans="10:10">
      <c r="J728" s="791"/>
    </row>
    <row r="729" spans="10:10">
      <c r="J729" s="791"/>
    </row>
    <row r="730" spans="10:10">
      <c r="J730" s="791"/>
    </row>
    <row r="731" spans="10:10">
      <c r="J731" s="791"/>
    </row>
    <row r="732" spans="10:10">
      <c r="J732" s="791"/>
    </row>
    <row r="733" spans="10:10">
      <c r="J733" s="791"/>
    </row>
    <row r="734" spans="10:10">
      <c r="J734" s="791"/>
    </row>
    <row r="735" spans="10:10">
      <c r="J735" s="791"/>
    </row>
    <row r="736" spans="10:10">
      <c r="J736" s="791"/>
    </row>
    <row r="737" spans="10:10">
      <c r="J737" s="791"/>
    </row>
    <row r="738" spans="10:10">
      <c r="J738" s="791"/>
    </row>
    <row r="739" spans="10:10">
      <c r="J739" s="791"/>
    </row>
    <row r="740" spans="10:10">
      <c r="J740" s="791"/>
    </row>
    <row r="741" spans="10:10">
      <c r="J741" s="791"/>
    </row>
    <row r="742" spans="10:10">
      <c r="J742" s="791"/>
    </row>
    <row r="743" spans="10:10">
      <c r="J743" s="791"/>
    </row>
    <row r="744" spans="10:10">
      <c r="J744" s="791"/>
    </row>
    <row r="745" spans="10:10">
      <c r="J745" s="791"/>
    </row>
    <row r="746" spans="10:10">
      <c r="J746" s="791"/>
    </row>
    <row r="747" spans="10:10">
      <c r="J747" s="791"/>
    </row>
    <row r="748" spans="10:10">
      <c r="J748" s="791"/>
    </row>
    <row r="749" spans="10:10">
      <c r="J749" s="791"/>
    </row>
    <row r="750" spans="10:10">
      <c r="J750" s="791"/>
    </row>
    <row r="751" spans="10:10">
      <c r="J751" s="791"/>
    </row>
    <row r="752" spans="10:10">
      <c r="J752" s="791"/>
    </row>
    <row r="753" spans="10:10">
      <c r="J753" s="791"/>
    </row>
    <row r="754" spans="10:10">
      <c r="J754" s="791"/>
    </row>
    <row r="755" spans="10:10">
      <c r="J755" s="791"/>
    </row>
    <row r="756" spans="10:10">
      <c r="J756" s="791"/>
    </row>
    <row r="757" spans="10:10">
      <c r="J757" s="791"/>
    </row>
    <row r="758" spans="10:10">
      <c r="J758" s="791"/>
    </row>
    <row r="759" spans="10:10">
      <c r="J759" s="791"/>
    </row>
    <row r="760" spans="10:10">
      <c r="J760" s="791"/>
    </row>
    <row r="761" spans="10:10">
      <c r="J761" s="791"/>
    </row>
    <row r="762" spans="10:10">
      <c r="J762" s="791"/>
    </row>
    <row r="763" spans="10:10">
      <c r="J763" s="791"/>
    </row>
    <row r="764" spans="10:10">
      <c r="J764" s="791"/>
    </row>
    <row r="765" spans="10:10">
      <c r="J765" s="791"/>
    </row>
    <row r="766" spans="10:10">
      <c r="J766" s="791"/>
    </row>
    <row r="767" spans="10:10">
      <c r="J767" s="791"/>
    </row>
    <row r="768" spans="10:10">
      <c r="J768" s="791"/>
    </row>
    <row r="769" spans="10:10">
      <c r="J769" s="791"/>
    </row>
    <row r="770" spans="10:10">
      <c r="J770" s="791"/>
    </row>
    <row r="771" spans="10:10">
      <c r="J771" s="791"/>
    </row>
    <row r="772" spans="10:10">
      <c r="J772" s="791"/>
    </row>
    <row r="773" spans="10:10">
      <c r="J773" s="791"/>
    </row>
    <row r="774" spans="10:10">
      <c r="J774" s="791"/>
    </row>
    <row r="775" spans="10:10">
      <c r="J775" s="791"/>
    </row>
    <row r="776" spans="10:10">
      <c r="J776" s="791"/>
    </row>
    <row r="777" spans="10:10">
      <c r="J777" s="791"/>
    </row>
    <row r="778" spans="10:10">
      <c r="J778" s="791"/>
    </row>
    <row r="779" spans="10:10">
      <c r="J779" s="791"/>
    </row>
    <row r="780" spans="10:10">
      <c r="J780" s="791"/>
    </row>
    <row r="781" spans="10:10">
      <c r="J781" s="791"/>
    </row>
    <row r="782" spans="10:10">
      <c r="J782" s="791"/>
    </row>
    <row r="783" spans="10:10">
      <c r="J783" s="791"/>
    </row>
    <row r="784" spans="10:10">
      <c r="J784" s="791"/>
    </row>
    <row r="785" spans="10:10">
      <c r="J785" s="791"/>
    </row>
    <row r="786" spans="10:10">
      <c r="J786" s="791"/>
    </row>
    <row r="787" spans="10:10">
      <c r="J787" s="791"/>
    </row>
    <row r="788" spans="10:10">
      <c r="J788" s="791"/>
    </row>
    <row r="789" spans="10:10">
      <c r="J789" s="791"/>
    </row>
    <row r="790" spans="10:10">
      <c r="J790" s="791"/>
    </row>
    <row r="791" spans="10:10">
      <c r="J791" s="791"/>
    </row>
    <row r="792" spans="10:10">
      <c r="J792" s="791"/>
    </row>
    <row r="793" spans="10:10">
      <c r="J793" s="791"/>
    </row>
    <row r="794" spans="10:10">
      <c r="J794" s="791"/>
    </row>
    <row r="795" spans="10:10">
      <c r="J795" s="791"/>
    </row>
    <row r="796" spans="10:10">
      <c r="J796" s="791"/>
    </row>
    <row r="797" spans="10:10">
      <c r="J797" s="791"/>
    </row>
    <row r="798" spans="10:10">
      <c r="J798" s="791"/>
    </row>
    <row r="799" spans="10:10">
      <c r="J799" s="791"/>
    </row>
    <row r="800" spans="10:10">
      <c r="J800" s="791"/>
    </row>
    <row r="801" spans="10:10">
      <c r="J801" s="791"/>
    </row>
    <row r="802" spans="10:10">
      <c r="J802" s="791"/>
    </row>
    <row r="803" spans="10:10">
      <c r="J803" s="791"/>
    </row>
    <row r="804" spans="10:10">
      <c r="J804" s="791"/>
    </row>
    <row r="805" spans="10:10">
      <c r="J805" s="791"/>
    </row>
    <row r="806" spans="10:10">
      <c r="J806" s="791"/>
    </row>
    <row r="807" spans="10:10">
      <c r="J807" s="791"/>
    </row>
    <row r="808" spans="10:10">
      <c r="J808" s="791"/>
    </row>
    <row r="809" spans="10:10">
      <c r="J809" s="791"/>
    </row>
    <row r="810" spans="10:10">
      <c r="J810" s="791"/>
    </row>
    <row r="811" spans="10:10">
      <c r="J811" s="791"/>
    </row>
    <row r="812" spans="10:10">
      <c r="J812" s="791"/>
    </row>
    <row r="813" spans="10:10">
      <c r="J813" s="791"/>
    </row>
    <row r="814" spans="10:10">
      <c r="J814" s="791"/>
    </row>
    <row r="815" spans="10:10">
      <c r="J815" s="791"/>
    </row>
    <row r="816" spans="10:10">
      <c r="J816" s="791"/>
    </row>
    <row r="817" spans="10:10">
      <c r="J817" s="791"/>
    </row>
    <row r="818" spans="10:10">
      <c r="J818" s="791"/>
    </row>
    <row r="819" spans="10:10">
      <c r="J819" s="791"/>
    </row>
    <row r="820" spans="10:10">
      <c r="J820" s="791"/>
    </row>
    <row r="821" spans="10:10">
      <c r="J821" s="791"/>
    </row>
    <row r="822" spans="10:10">
      <c r="J822" s="791"/>
    </row>
    <row r="823" spans="10:10">
      <c r="J823" s="791"/>
    </row>
    <row r="824" spans="10:10">
      <c r="J824" s="791"/>
    </row>
    <row r="825" spans="10:10">
      <c r="J825" s="791"/>
    </row>
    <row r="826" spans="10:10">
      <c r="J826" s="791"/>
    </row>
    <row r="827" spans="10:10">
      <c r="J827" s="791"/>
    </row>
    <row r="828" spans="10:10">
      <c r="J828" s="791"/>
    </row>
    <row r="829" spans="10:10">
      <c r="J829" s="791"/>
    </row>
    <row r="830" spans="10:10">
      <c r="J830" s="791"/>
    </row>
    <row r="831" spans="10:10">
      <c r="J831" s="791"/>
    </row>
    <row r="832" spans="10:10">
      <c r="J832" s="791"/>
    </row>
    <row r="833" spans="10:10">
      <c r="J833" s="791"/>
    </row>
    <row r="834" spans="10:10">
      <c r="J834" s="791"/>
    </row>
    <row r="835" spans="10:10">
      <c r="J835" s="791"/>
    </row>
    <row r="836" spans="10:10">
      <c r="J836" s="791"/>
    </row>
    <row r="837" spans="10:10">
      <c r="J837" s="791"/>
    </row>
    <row r="838" spans="10:10">
      <c r="J838" s="791"/>
    </row>
    <row r="839" spans="10:10">
      <c r="J839" s="791"/>
    </row>
    <row r="840" spans="10:10">
      <c r="J840" s="791"/>
    </row>
    <row r="841" spans="10:10">
      <c r="J841" s="791"/>
    </row>
    <row r="842" spans="10:10">
      <c r="J842" s="791"/>
    </row>
    <row r="843" spans="10:10">
      <c r="J843" s="791"/>
    </row>
    <row r="844" spans="10:10">
      <c r="J844" s="791"/>
    </row>
    <row r="845" spans="10:10">
      <c r="J845" s="791"/>
    </row>
    <row r="846" spans="10:10">
      <c r="J846" s="791"/>
    </row>
    <row r="847" spans="10:10">
      <c r="J847" s="791"/>
    </row>
    <row r="848" spans="10:10">
      <c r="J848" s="791"/>
    </row>
    <row r="849" spans="10:10">
      <c r="J849" s="791"/>
    </row>
    <row r="850" spans="10:10">
      <c r="J850" s="791"/>
    </row>
    <row r="851" spans="10:10">
      <c r="J851" s="791"/>
    </row>
    <row r="852" spans="10:10">
      <c r="J852" s="791"/>
    </row>
    <row r="853" spans="10:10">
      <c r="J853" s="791"/>
    </row>
    <row r="854" spans="10:10">
      <c r="J854" s="791"/>
    </row>
    <row r="855" spans="10:10">
      <c r="J855" s="791"/>
    </row>
    <row r="856" spans="10:10">
      <c r="J856" s="791"/>
    </row>
    <row r="857" spans="10:10">
      <c r="J857" s="791"/>
    </row>
    <row r="858" spans="10:10">
      <c r="J858" s="791"/>
    </row>
    <row r="859" spans="10:10">
      <c r="J859" s="791"/>
    </row>
    <row r="860" spans="10:10">
      <c r="J860" s="791"/>
    </row>
    <row r="861" spans="10:10">
      <c r="J861" s="791"/>
    </row>
    <row r="862" spans="10:10">
      <c r="J862" s="791"/>
    </row>
    <row r="863" spans="10:10">
      <c r="J863" s="791"/>
    </row>
    <row r="864" spans="10:10">
      <c r="J864" s="791"/>
    </row>
    <row r="865" spans="10:10">
      <c r="J865" s="791"/>
    </row>
    <row r="866" spans="10:10">
      <c r="J866" s="791"/>
    </row>
    <row r="867" spans="10:10">
      <c r="J867" s="791"/>
    </row>
    <row r="868" spans="10:10">
      <c r="J868" s="791"/>
    </row>
    <row r="869" spans="10:10">
      <c r="J869" s="791"/>
    </row>
    <row r="870" spans="10:10">
      <c r="J870" s="791"/>
    </row>
    <row r="871" spans="10:10">
      <c r="J871" s="791"/>
    </row>
    <row r="872" spans="10:10">
      <c r="J872" s="791"/>
    </row>
    <row r="873" spans="10:10">
      <c r="J873" s="791"/>
    </row>
    <row r="874" spans="10:10">
      <c r="J874" s="791"/>
    </row>
    <row r="875" spans="10:10">
      <c r="J875" s="791"/>
    </row>
    <row r="876" spans="10:10">
      <c r="J876" s="791"/>
    </row>
    <row r="877" spans="10:10">
      <c r="J877" s="791"/>
    </row>
    <row r="878" spans="10:10">
      <c r="J878" s="791"/>
    </row>
    <row r="879" spans="10:10">
      <c r="J879" s="791"/>
    </row>
    <row r="880" spans="10:10">
      <c r="J880" s="791"/>
    </row>
    <row r="881" spans="10:10">
      <c r="J881" s="791"/>
    </row>
    <row r="882" spans="10:10">
      <c r="J882" s="791"/>
    </row>
    <row r="883" spans="10:10">
      <c r="J883" s="791"/>
    </row>
    <row r="884" spans="10:10">
      <c r="J884" s="791"/>
    </row>
    <row r="885" spans="10:10">
      <c r="J885" s="791"/>
    </row>
    <row r="886" spans="10:10">
      <c r="J886" s="791"/>
    </row>
    <row r="887" spans="10:10">
      <c r="J887" s="791"/>
    </row>
    <row r="888" spans="10:10">
      <c r="J888" s="791"/>
    </row>
    <row r="889" spans="10:10">
      <c r="J889" s="791"/>
    </row>
    <row r="890" spans="10:10">
      <c r="J890" s="791"/>
    </row>
    <row r="891" spans="10:10">
      <c r="J891" s="791"/>
    </row>
    <row r="892" spans="10:10">
      <c r="J892" s="791"/>
    </row>
    <row r="893" spans="10:10">
      <c r="J893" s="791"/>
    </row>
    <row r="894" spans="10:10">
      <c r="J894" s="791"/>
    </row>
    <row r="895" spans="10:10">
      <c r="J895" s="791"/>
    </row>
    <row r="896" spans="10:10">
      <c r="J896" s="791"/>
    </row>
    <row r="897" spans="10:10">
      <c r="J897" s="791"/>
    </row>
    <row r="898" spans="10:10">
      <c r="J898" s="791"/>
    </row>
    <row r="899" spans="10:10">
      <c r="J899" s="791"/>
    </row>
    <row r="900" spans="10:10">
      <c r="J900" s="791"/>
    </row>
    <row r="901" spans="10:10">
      <c r="J901" s="791"/>
    </row>
    <row r="902" spans="10:10">
      <c r="J902" s="791"/>
    </row>
    <row r="903" spans="10:10">
      <c r="J903" s="791"/>
    </row>
    <row r="904" spans="10:10">
      <c r="J904" s="791"/>
    </row>
    <row r="905" spans="10:10">
      <c r="J905" s="791"/>
    </row>
    <row r="906" spans="10:10">
      <c r="J906" s="791"/>
    </row>
    <row r="907" spans="10:10">
      <c r="J907" s="791"/>
    </row>
    <row r="908" spans="10:10">
      <c r="J908" s="791"/>
    </row>
    <row r="909" spans="10:10">
      <c r="J909" s="791"/>
    </row>
    <row r="910" spans="10:10">
      <c r="J910" s="791"/>
    </row>
    <row r="911" spans="10:10">
      <c r="J911" s="791"/>
    </row>
    <row r="912" spans="10:10">
      <c r="J912" s="791"/>
    </row>
    <row r="913" spans="10:10">
      <c r="J913" s="791"/>
    </row>
    <row r="914" spans="10:10">
      <c r="J914" s="791"/>
    </row>
    <row r="915" spans="10:10">
      <c r="J915" s="791"/>
    </row>
    <row r="916" spans="10:10">
      <c r="J916" s="791"/>
    </row>
    <row r="917" spans="10:10">
      <c r="J917" s="791"/>
    </row>
    <row r="918" spans="10:10">
      <c r="J918" s="791"/>
    </row>
    <row r="919" spans="10:10">
      <c r="J919" s="791"/>
    </row>
    <row r="920" spans="10:10">
      <c r="J920" s="791"/>
    </row>
    <row r="921" spans="10:10">
      <c r="J921" s="791"/>
    </row>
    <row r="922" spans="10:10">
      <c r="J922" s="791"/>
    </row>
    <row r="923" spans="10:10">
      <c r="J923" s="791"/>
    </row>
    <row r="924" spans="10:10">
      <c r="J924" s="791"/>
    </row>
    <row r="925" spans="10:10">
      <c r="J925" s="791"/>
    </row>
    <row r="926" spans="10:10">
      <c r="J926" s="791"/>
    </row>
    <row r="927" spans="10:10">
      <c r="J927" s="791"/>
    </row>
    <row r="928" spans="10:10">
      <c r="J928" s="791"/>
    </row>
    <row r="929" spans="10:10">
      <c r="J929" s="791"/>
    </row>
    <row r="930" spans="10:10">
      <c r="J930" s="791"/>
    </row>
    <row r="931" spans="10:10">
      <c r="J931" s="791"/>
    </row>
    <row r="932" spans="10:10">
      <c r="J932" s="791"/>
    </row>
    <row r="933" spans="10:10">
      <c r="J933" s="791"/>
    </row>
    <row r="934" spans="10:10">
      <c r="J934" s="791"/>
    </row>
    <row r="935" spans="10:10">
      <c r="J935" s="791"/>
    </row>
    <row r="936" spans="10:10">
      <c r="J936" s="791"/>
    </row>
    <row r="937" spans="10:10">
      <c r="J937" s="791"/>
    </row>
    <row r="938" spans="10:10">
      <c r="J938" s="791"/>
    </row>
    <row r="939" spans="10:10">
      <c r="J939" s="791"/>
    </row>
    <row r="940" spans="10:10">
      <c r="J940" s="791"/>
    </row>
    <row r="941" spans="10:10">
      <c r="J941" s="791"/>
    </row>
    <row r="942" spans="10:10">
      <c r="J942" s="791"/>
    </row>
    <row r="943" spans="10:10">
      <c r="J943" s="791"/>
    </row>
    <row r="944" spans="10:10">
      <c r="J944" s="791"/>
    </row>
    <row r="945" spans="10:10">
      <c r="J945" s="791"/>
    </row>
    <row r="946" spans="10:10">
      <c r="J946" s="791"/>
    </row>
    <row r="947" spans="10:10">
      <c r="J947" s="791"/>
    </row>
    <row r="948" spans="10:10">
      <c r="J948" s="791"/>
    </row>
    <row r="949" spans="10:10">
      <c r="J949" s="791"/>
    </row>
    <row r="950" spans="10:10">
      <c r="J950" s="791"/>
    </row>
    <row r="951" spans="10:10">
      <c r="J951" s="791"/>
    </row>
    <row r="952" spans="10:10">
      <c r="J952" s="791"/>
    </row>
    <row r="953" spans="10:10">
      <c r="J953" s="791"/>
    </row>
    <row r="954" spans="10:10">
      <c r="J954" s="791"/>
    </row>
    <row r="955" spans="10:10">
      <c r="J955" s="791"/>
    </row>
    <row r="956" spans="10:10">
      <c r="J956" s="791"/>
    </row>
    <row r="957" spans="10:10">
      <c r="J957" s="791"/>
    </row>
    <row r="958" spans="10:10">
      <c r="J958" s="791"/>
    </row>
    <row r="959" spans="10:10">
      <c r="J959" s="791"/>
    </row>
    <row r="960" spans="10:10">
      <c r="J960" s="791"/>
    </row>
    <row r="961" spans="10:10">
      <c r="J961" s="791"/>
    </row>
    <row r="962" spans="10:10">
      <c r="J962" s="791"/>
    </row>
    <row r="963" spans="10:10">
      <c r="J963" s="791"/>
    </row>
    <row r="964" spans="10:10">
      <c r="J964" s="791"/>
    </row>
    <row r="965" spans="10:10">
      <c r="J965" s="791"/>
    </row>
    <row r="966" spans="10:10">
      <c r="J966" s="791"/>
    </row>
    <row r="967" spans="10:10">
      <c r="J967" s="791"/>
    </row>
    <row r="968" spans="10:10">
      <c r="J968" s="791"/>
    </row>
    <row r="969" spans="10:10">
      <c r="J969" s="791"/>
    </row>
    <row r="970" spans="10:10">
      <c r="J970" s="791"/>
    </row>
    <row r="971" spans="10:10">
      <c r="J971" s="791"/>
    </row>
    <row r="972" spans="10:10">
      <c r="J972" s="791"/>
    </row>
    <row r="973" spans="10:10">
      <c r="J973" s="791"/>
    </row>
    <row r="974" spans="10:10">
      <c r="J974" s="791"/>
    </row>
    <row r="975" spans="10:10">
      <c r="J975" s="791"/>
    </row>
    <row r="976" spans="10:10">
      <c r="J976" s="791"/>
    </row>
    <row r="977" spans="10:10">
      <c r="J977" s="791"/>
    </row>
    <row r="978" spans="10:10">
      <c r="J978" s="791"/>
    </row>
    <row r="979" spans="10:10">
      <c r="J979" s="791"/>
    </row>
    <row r="980" spans="10:10">
      <c r="J980" s="791"/>
    </row>
    <row r="981" spans="10:10">
      <c r="J981" s="791"/>
    </row>
    <row r="982" spans="10:10">
      <c r="J982" s="791"/>
    </row>
    <row r="983" spans="10:10">
      <c r="J983" s="791"/>
    </row>
    <row r="984" spans="10:10">
      <c r="J984" s="791"/>
    </row>
    <row r="985" spans="10:10">
      <c r="J985" s="791"/>
    </row>
    <row r="986" spans="10:10">
      <c r="J986" s="791"/>
    </row>
    <row r="987" spans="10:10">
      <c r="J987" s="791"/>
    </row>
    <row r="988" spans="10:10">
      <c r="J988" s="791"/>
    </row>
    <row r="989" spans="10:10">
      <c r="J989" s="791"/>
    </row>
    <row r="990" spans="10:10">
      <c r="J990" s="791"/>
    </row>
    <row r="991" spans="10:10">
      <c r="J991" s="791"/>
    </row>
    <row r="992" spans="10:10">
      <c r="J992" s="791"/>
    </row>
    <row r="993" spans="10:10">
      <c r="J993" s="791"/>
    </row>
    <row r="994" spans="10:10">
      <c r="J994" s="791"/>
    </row>
    <row r="995" spans="10:10">
      <c r="J995" s="791"/>
    </row>
    <row r="996" spans="10:10">
      <c r="J996" s="791"/>
    </row>
    <row r="997" spans="10:10">
      <c r="J997" s="791"/>
    </row>
    <row r="998" spans="10:10">
      <c r="J998" s="791"/>
    </row>
    <row r="999" spans="10:10">
      <c r="J999" s="791"/>
    </row>
    <row r="1000" spans="10:10">
      <c r="J1000" s="791"/>
    </row>
    <row r="1001" spans="10:10">
      <c r="J1001" s="791"/>
    </row>
    <row r="1002" spans="10:10">
      <c r="J1002" s="791"/>
    </row>
    <row r="1003" spans="10:10">
      <c r="J1003" s="791"/>
    </row>
    <row r="1004" spans="10:10">
      <c r="J1004" s="791"/>
    </row>
    <row r="1005" spans="10:10">
      <c r="J1005" s="791"/>
    </row>
    <row r="1006" spans="10:10">
      <c r="J1006" s="791"/>
    </row>
    <row r="1007" spans="10:10">
      <c r="J1007" s="791"/>
    </row>
    <row r="1008" spans="10:10">
      <c r="J1008" s="791"/>
    </row>
    <row r="1009" spans="10:10">
      <c r="J1009" s="791"/>
    </row>
    <row r="1010" spans="10:10">
      <c r="J1010" s="791"/>
    </row>
    <row r="1011" spans="10:10">
      <c r="J1011" s="791"/>
    </row>
    <row r="1012" spans="10:10">
      <c r="J1012" s="791"/>
    </row>
    <row r="1013" spans="10:10">
      <c r="J1013" s="791"/>
    </row>
    <row r="1014" spans="10:10">
      <c r="J1014" s="791"/>
    </row>
    <row r="1015" spans="10:10">
      <c r="J1015" s="791"/>
    </row>
    <row r="1016" spans="10:10">
      <c r="J1016" s="791"/>
    </row>
    <row r="1017" spans="10:10">
      <c r="J1017" s="791"/>
    </row>
    <row r="1018" spans="10:10">
      <c r="J1018" s="791"/>
    </row>
    <row r="1019" spans="10:10">
      <c r="J1019" s="791"/>
    </row>
    <row r="1020" spans="10:10">
      <c r="J1020" s="791"/>
    </row>
    <row r="1021" spans="10:10">
      <c r="J1021" s="791"/>
    </row>
    <row r="1022" spans="10:10">
      <c r="J1022" s="791"/>
    </row>
    <row r="1023" spans="10:10">
      <c r="J1023" s="791"/>
    </row>
    <row r="1024" spans="10:10">
      <c r="J1024" s="791"/>
    </row>
    <row r="1025" spans="10:10">
      <c r="J1025" s="791"/>
    </row>
    <row r="1026" spans="10:10">
      <c r="J1026" s="791"/>
    </row>
    <row r="1027" spans="10:10">
      <c r="J1027" s="791"/>
    </row>
    <row r="1028" spans="10:10">
      <c r="J1028" s="791"/>
    </row>
    <row r="1029" spans="10:10">
      <c r="J1029" s="791"/>
    </row>
    <row r="1030" spans="10:10">
      <c r="J1030" s="791"/>
    </row>
    <row r="1031" spans="10:10">
      <c r="J1031" s="791"/>
    </row>
    <row r="1032" spans="10:10">
      <c r="J1032" s="791"/>
    </row>
    <row r="1033" spans="10:10">
      <c r="J1033" s="791"/>
    </row>
    <row r="1034" spans="10:10">
      <c r="J1034" s="791"/>
    </row>
    <row r="1035" spans="10:10">
      <c r="J1035" s="791"/>
    </row>
    <row r="1036" spans="10:10">
      <c r="J1036" s="791"/>
    </row>
    <row r="1037" spans="10:10">
      <c r="J1037" s="791"/>
    </row>
    <row r="1038" spans="10:10">
      <c r="J1038" s="791"/>
    </row>
    <row r="1039" spans="10:10">
      <c r="J1039" s="791"/>
    </row>
    <row r="1040" spans="10:10">
      <c r="J1040" s="791"/>
    </row>
    <row r="1041" spans="10:10">
      <c r="J1041" s="791"/>
    </row>
    <row r="1042" spans="10:10">
      <c r="J1042" s="791"/>
    </row>
    <row r="1043" spans="10:10">
      <c r="J1043" s="791"/>
    </row>
    <row r="1044" spans="10:10">
      <c r="J1044" s="791"/>
    </row>
    <row r="1045" spans="10:10">
      <c r="J1045" s="791"/>
    </row>
    <row r="1046" spans="10:10">
      <c r="J1046" s="791"/>
    </row>
    <row r="1047" spans="10:10">
      <c r="J1047" s="791"/>
    </row>
    <row r="1048" spans="10:10">
      <c r="J1048" s="791"/>
    </row>
    <row r="1049" spans="10:10">
      <c r="J1049" s="791"/>
    </row>
    <row r="1050" spans="10:10">
      <c r="J1050" s="791"/>
    </row>
    <row r="1051" spans="10:10">
      <c r="J1051" s="791"/>
    </row>
    <row r="1052" spans="10:10">
      <c r="J1052" s="791"/>
    </row>
    <row r="1053" spans="10:10">
      <c r="J1053" s="791"/>
    </row>
    <row r="1054" spans="10:10">
      <c r="J1054" s="791"/>
    </row>
    <row r="1055" spans="10:10">
      <c r="J1055" s="791"/>
    </row>
    <row r="1056" spans="10:10">
      <c r="J1056" s="791"/>
    </row>
    <row r="1057" spans="10:10">
      <c r="J1057" s="791"/>
    </row>
    <row r="1058" spans="10:10">
      <c r="J1058" s="791"/>
    </row>
    <row r="1059" spans="10:10">
      <c r="J1059" s="791"/>
    </row>
    <row r="1060" spans="10:10">
      <c r="J1060" s="791"/>
    </row>
    <row r="1061" spans="10:10">
      <c r="J1061" s="791"/>
    </row>
    <row r="1062" spans="10:10">
      <c r="J1062" s="791"/>
    </row>
    <row r="1063" spans="10:10">
      <c r="J1063" s="791"/>
    </row>
    <row r="1064" spans="10:10">
      <c r="J1064" s="791"/>
    </row>
    <row r="1065" spans="10:10">
      <c r="J1065" s="791"/>
    </row>
    <row r="1066" spans="10:10">
      <c r="J1066" s="791"/>
    </row>
    <row r="1067" spans="10:10">
      <c r="J1067" s="791"/>
    </row>
    <row r="1068" spans="10:10">
      <c r="J1068" s="791"/>
    </row>
    <row r="1069" spans="10:10">
      <c r="J1069" s="791"/>
    </row>
    <row r="1070" spans="10:10">
      <c r="J1070" s="791"/>
    </row>
    <row r="1071" spans="10:10">
      <c r="J1071" s="791"/>
    </row>
    <row r="1072" spans="10:10">
      <c r="J1072" s="791"/>
    </row>
    <row r="1073" spans="10:10">
      <c r="J1073" s="791"/>
    </row>
    <row r="1074" spans="10:10">
      <c r="J1074" s="791"/>
    </row>
    <row r="1075" spans="10:10">
      <c r="J1075" s="791"/>
    </row>
    <row r="1076" spans="10:10">
      <c r="J1076" s="791"/>
    </row>
    <row r="1077" spans="10:10">
      <c r="J1077" s="791"/>
    </row>
    <row r="1078" spans="10:10">
      <c r="J1078" s="791"/>
    </row>
    <row r="1079" spans="10:10">
      <c r="J1079" s="791"/>
    </row>
    <row r="1080" spans="10:10">
      <c r="J1080" s="791"/>
    </row>
    <row r="1081" spans="10:10">
      <c r="J1081" s="791"/>
    </row>
    <row r="1082" spans="10:10">
      <c r="J1082" s="791"/>
    </row>
    <row r="1083" spans="10:10">
      <c r="J1083" s="791"/>
    </row>
    <row r="1084" spans="10:10">
      <c r="J1084" s="791"/>
    </row>
    <row r="1085" spans="10:10">
      <c r="J1085" s="791"/>
    </row>
    <row r="1086" spans="10:10">
      <c r="J1086" s="791"/>
    </row>
    <row r="1087" spans="10:10">
      <c r="J1087" s="791"/>
    </row>
    <row r="1088" spans="10:10">
      <c r="J1088" s="791"/>
    </row>
    <row r="1089" spans="10:10">
      <c r="J1089" s="791"/>
    </row>
    <row r="1090" spans="10:10">
      <c r="J1090" s="791"/>
    </row>
    <row r="1091" spans="10:10">
      <c r="J1091" s="791"/>
    </row>
    <row r="1092" spans="10:10">
      <c r="J1092" s="791"/>
    </row>
    <row r="1093" spans="10:10">
      <c r="J1093" s="791"/>
    </row>
    <row r="1094" spans="10:10">
      <c r="J1094" s="791"/>
    </row>
    <row r="1095" spans="10:10">
      <c r="J1095" s="791"/>
    </row>
    <row r="1096" spans="10:10">
      <c r="J1096" s="791"/>
    </row>
    <row r="1097" spans="10:10">
      <c r="J1097" s="791"/>
    </row>
    <row r="1098" spans="10:10">
      <c r="J1098" s="791"/>
    </row>
    <row r="1099" spans="10:10">
      <c r="J1099" s="791"/>
    </row>
    <row r="1100" spans="10:10">
      <c r="J1100" s="791"/>
    </row>
    <row r="1101" spans="10:10">
      <c r="J1101" s="791"/>
    </row>
    <row r="1102" spans="10:10">
      <c r="J1102" s="791"/>
    </row>
    <row r="1103" spans="10:10">
      <c r="J1103" s="791"/>
    </row>
    <row r="1104" spans="10:10">
      <c r="J1104" s="791"/>
    </row>
    <row r="1105" spans="10:10">
      <c r="J1105" s="791"/>
    </row>
    <row r="1106" spans="10:10">
      <c r="J1106" s="791"/>
    </row>
    <row r="1107" spans="10:10">
      <c r="J1107" s="791"/>
    </row>
    <row r="1108" spans="10:10">
      <c r="J1108" s="791"/>
    </row>
    <row r="1109" spans="10:10">
      <c r="J1109" s="791"/>
    </row>
    <row r="1110" spans="10:10">
      <c r="J1110" s="791"/>
    </row>
    <row r="1111" spans="10:10">
      <c r="J1111" s="791"/>
    </row>
    <row r="1112" spans="10:10">
      <c r="J1112" s="791"/>
    </row>
    <row r="1113" spans="10:10">
      <c r="J1113" s="791"/>
    </row>
    <row r="1114" spans="10:10">
      <c r="J1114" s="791"/>
    </row>
    <row r="1115" spans="10:10">
      <c r="J1115" s="791"/>
    </row>
    <row r="1116" spans="10:10">
      <c r="J1116" s="791"/>
    </row>
    <row r="1117" spans="10:10">
      <c r="J1117" s="791"/>
    </row>
    <row r="1118" spans="10:10">
      <c r="J1118" s="791"/>
    </row>
    <row r="1119" spans="10:10">
      <c r="J1119" s="791"/>
    </row>
    <row r="1120" spans="10:10">
      <c r="J1120" s="791"/>
    </row>
    <row r="1121" spans="10:10">
      <c r="J1121" s="791"/>
    </row>
    <row r="1122" spans="10:10">
      <c r="J1122" s="791"/>
    </row>
    <row r="1123" spans="10:10">
      <c r="J1123" s="791"/>
    </row>
    <row r="1124" spans="10:10">
      <c r="J1124" s="791"/>
    </row>
    <row r="1125" spans="10:10">
      <c r="J1125" s="791"/>
    </row>
    <row r="1126" spans="10:10">
      <c r="J1126" s="791"/>
    </row>
    <row r="1127" spans="10:10">
      <c r="J1127" s="791"/>
    </row>
    <row r="1128" spans="10:10">
      <c r="J1128" s="791"/>
    </row>
    <row r="1129" spans="10:10">
      <c r="J1129" s="791"/>
    </row>
    <row r="1130" spans="10:10">
      <c r="J1130" s="791"/>
    </row>
    <row r="1131" spans="10:10">
      <c r="J1131" s="791"/>
    </row>
    <row r="1132" spans="10:10">
      <c r="J1132" s="791"/>
    </row>
    <row r="1133" spans="10:10">
      <c r="J1133" s="791"/>
    </row>
    <row r="1134" spans="10:10">
      <c r="J1134" s="791"/>
    </row>
    <row r="1135" spans="10:10">
      <c r="J1135" s="791"/>
    </row>
    <row r="1136" spans="10:10">
      <c r="J1136" s="791"/>
    </row>
    <row r="1137" spans="10:10">
      <c r="J1137" s="791"/>
    </row>
    <row r="1138" spans="10:10">
      <c r="J1138" s="791"/>
    </row>
    <row r="1139" spans="10:10">
      <c r="J1139" s="791"/>
    </row>
    <row r="1140" spans="10:10">
      <c r="J1140" s="791"/>
    </row>
    <row r="1141" spans="10:10">
      <c r="J1141" s="791"/>
    </row>
    <row r="1142" spans="10:10">
      <c r="J1142" s="791"/>
    </row>
    <row r="1143" spans="10:10">
      <c r="J1143" s="791"/>
    </row>
    <row r="1144" spans="10:10">
      <c r="J1144" s="791"/>
    </row>
    <row r="1145" spans="10:10">
      <c r="J1145" s="791"/>
    </row>
    <row r="1146" spans="10:10">
      <c r="J1146" s="791"/>
    </row>
    <row r="1147" spans="10:10">
      <c r="J1147" s="791"/>
    </row>
    <row r="1148" spans="10:10">
      <c r="J1148" s="791"/>
    </row>
    <row r="1149" spans="10:10">
      <c r="J1149" s="791"/>
    </row>
    <row r="1150" spans="10:10">
      <c r="J1150" s="791"/>
    </row>
    <row r="1151" spans="10:10">
      <c r="J1151" s="791"/>
    </row>
    <row r="1152" spans="10:10">
      <c r="J1152" s="791"/>
    </row>
    <row r="1153" spans="10:10">
      <c r="J1153" s="791"/>
    </row>
    <row r="1154" spans="10:10">
      <c r="J1154" s="791"/>
    </row>
    <row r="1155" spans="10:10">
      <c r="J1155" s="791"/>
    </row>
    <row r="1156" spans="10:10">
      <c r="J1156" s="791"/>
    </row>
    <row r="1157" spans="10:10">
      <c r="J1157" s="791"/>
    </row>
    <row r="1158" spans="10:10">
      <c r="J1158" s="791"/>
    </row>
    <row r="1159" spans="10:10">
      <c r="J1159" s="791"/>
    </row>
    <row r="1160" spans="10:10">
      <c r="J1160" s="791"/>
    </row>
    <row r="1161" spans="10:10">
      <c r="J1161" s="791"/>
    </row>
    <row r="1162" spans="10:10">
      <c r="J1162" s="791"/>
    </row>
    <row r="1163" spans="10:10">
      <c r="J1163" s="791"/>
    </row>
    <row r="1164" spans="10:10">
      <c r="J1164" s="791"/>
    </row>
    <row r="1165" spans="10:10">
      <c r="J1165" s="791"/>
    </row>
    <row r="1166" spans="10:10">
      <c r="J1166" s="791"/>
    </row>
    <row r="1167" spans="10:10">
      <c r="J1167" s="791"/>
    </row>
    <row r="1168" spans="10:10">
      <c r="J1168" s="791"/>
    </row>
    <row r="1169" spans="10:10">
      <c r="J1169" s="791"/>
    </row>
    <row r="1170" spans="10:10">
      <c r="J1170" s="791"/>
    </row>
    <row r="1171" spans="10:10">
      <c r="J1171" s="791"/>
    </row>
    <row r="1172" spans="10:10">
      <c r="J1172" s="791"/>
    </row>
    <row r="1173" spans="10:10">
      <c r="J1173" s="791"/>
    </row>
    <row r="1174" spans="10:10">
      <c r="J1174" s="791"/>
    </row>
    <row r="1175" spans="10:10">
      <c r="J1175" s="791"/>
    </row>
    <row r="1176" spans="10:10">
      <c r="J1176" s="791"/>
    </row>
    <row r="1177" spans="10:10">
      <c r="J1177" s="791"/>
    </row>
    <row r="1178" spans="10:10">
      <c r="J1178" s="791"/>
    </row>
    <row r="1179" spans="10:10">
      <c r="J1179" s="791"/>
    </row>
    <row r="1180" spans="10:10">
      <c r="J1180" s="791"/>
    </row>
    <row r="1181" spans="10:10">
      <c r="J1181" s="791"/>
    </row>
    <row r="1182" spans="10:10">
      <c r="J1182" s="791"/>
    </row>
    <row r="1183" spans="10:10">
      <c r="J1183" s="791"/>
    </row>
    <row r="1184" spans="10:10">
      <c r="J1184" s="791"/>
    </row>
    <row r="1185" spans="10:10">
      <c r="J1185" s="791"/>
    </row>
    <row r="1186" spans="10:10">
      <c r="J1186" s="791"/>
    </row>
    <row r="1187" spans="10:10">
      <c r="J1187" s="791"/>
    </row>
    <row r="1188" spans="10:10">
      <c r="J1188" s="791"/>
    </row>
    <row r="1189" spans="10:10">
      <c r="J1189" s="791"/>
    </row>
    <row r="1190" spans="10:10">
      <c r="J1190" s="791"/>
    </row>
    <row r="1191" spans="10:10">
      <c r="J1191" s="791"/>
    </row>
    <row r="1192" spans="10:10">
      <c r="J1192" s="791"/>
    </row>
    <row r="1193" spans="10:10">
      <c r="J1193" s="791"/>
    </row>
    <row r="1194" spans="10:10">
      <c r="J1194" s="791"/>
    </row>
    <row r="1195" spans="10:10">
      <c r="J1195" s="791"/>
    </row>
    <row r="1196" spans="10:10">
      <c r="J1196" s="791"/>
    </row>
    <row r="1197" spans="10:10">
      <c r="J1197" s="791"/>
    </row>
    <row r="1198" spans="10:10">
      <c r="J1198" s="791"/>
    </row>
    <row r="1199" spans="10:10">
      <c r="J1199" s="791"/>
    </row>
    <row r="1200" spans="10:10">
      <c r="J1200" s="791"/>
    </row>
    <row r="1201" spans="10:10">
      <c r="J1201" s="791"/>
    </row>
    <row r="1202" spans="10:10">
      <c r="J1202" s="791"/>
    </row>
    <row r="1203" spans="10:10">
      <c r="J1203" s="791"/>
    </row>
    <row r="1204" spans="10:10">
      <c r="J1204" s="791"/>
    </row>
    <row r="1205" spans="10:10">
      <c r="J1205" s="791"/>
    </row>
    <row r="1206" spans="10:10">
      <c r="J1206" s="791"/>
    </row>
    <row r="1207" spans="10:10">
      <c r="J1207" s="791"/>
    </row>
    <row r="1208" spans="10:10">
      <c r="J1208" s="791"/>
    </row>
    <row r="1209" spans="10:10">
      <c r="J1209" s="791"/>
    </row>
    <row r="1210" spans="10:10">
      <c r="J1210" s="791"/>
    </row>
    <row r="1211" spans="10:10">
      <c r="J1211" s="791"/>
    </row>
    <row r="1212" spans="10:10">
      <c r="J1212" s="791"/>
    </row>
    <row r="1213" spans="10:10">
      <c r="J1213" s="791"/>
    </row>
    <row r="1214" spans="10:10">
      <c r="J1214" s="791"/>
    </row>
    <row r="1215" spans="10:10">
      <c r="J1215" s="791"/>
    </row>
    <row r="1216" spans="10:10">
      <c r="J1216" s="791"/>
    </row>
    <row r="1217" spans="10:10">
      <c r="J1217" s="791"/>
    </row>
    <row r="1218" spans="10:10">
      <c r="J1218" s="791"/>
    </row>
    <row r="1219" spans="10:10">
      <c r="J1219" s="791"/>
    </row>
    <row r="1220" spans="10:10">
      <c r="J1220" s="791"/>
    </row>
    <row r="1221" spans="10:10">
      <c r="J1221" s="791"/>
    </row>
    <row r="1222" spans="10:10">
      <c r="J1222" s="791"/>
    </row>
    <row r="1223" spans="10:10">
      <c r="J1223" s="791"/>
    </row>
    <row r="1224" spans="10:10">
      <c r="J1224" s="791"/>
    </row>
    <row r="1225" spans="10:10">
      <c r="J1225" s="791"/>
    </row>
    <row r="1226" spans="10:10">
      <c r="J1226" s="791"/>
    </row>
    <row r="1227" spans="10:10">
      <c r="J1227" s="791"/>
    </row>
    <row r="1228" spans="10:10">
      <c r="J1228" s="791"/>
    </row>
    <row r="1229" spans="10:10">
      <c r="J1229" s="791"/>
    </row>
    <row r="1230" spans="10:10">
      <c r="J1230" s="791"/>
    </row>
    <row r="1231" spans="10:10">
      <c r="J1231" s="791"/>
    </row>
    <row r="1232" spans="10:10">
      <c r="J1232" s="791"/>
    </row>
    <row r="1233" spans="10:10">
      <c r="J1233" s="791"/>
    </row>
    <row r="1234" spans="10:10">
      <c r="J1234" s="791"/>
    </row>
    <row r="1235" spans="10:10">
      <c r="J1235" s="791"/>
    </row>
    <row r="1236" spans="10:10">
      <c r="J1236" s="791"/>
    </row>
    <row r="1237" spans="10:10">
      <c r="J1237" s="791"/>
    </row>
    <row r="1238" spans="10:10">
      <c r="J1238" s="791"/>
    </row>
    <row r="1239" spans="10:10">
      <c r="J1239" s="791"/>
    </row>
    <row r="1240" spans="10:10">
      <c r="J1240" s="791"/>
    </row>
    <row r="1241" spans="10:10">
      <c r="J1241" s="791"/>
    </row>
    <row r="1242" spans="10:10">
      <c r="J1242" s="791"/>
    </row>
    <row r="1243" spans="10:10">
      <c r="J1243" s="791"/>
    </row>
    <row r="1244" spans="10:10">
      <c r="J1244" s="791"/>
    </row>
    <row r="1245" spans="10:10">
      <c r="J1245" s="791"/>
    </row>
    <row r="1246" spans="10:10">
      <c r="J1246" s="791"/>
    </row>
    <row r="1247" spans="10:10">
      <c r="J1247" s="791"/>
    </row>
    <row r="1248" spans="10:10">
      <c r="J1248" s="791"/>
    </row>
    <row r="1249" spans="10:10">
      <c r="J1249" s="791"/>
    </row>
    <row r="1250" spans="10:10">
      <c r="J1250" s="791"/>
    </row>
    <row r="1251" spans="10:10">
      <c r="J1251" s="791"/>
    </row>
    <row r="1252" spans="10:10">
      <c r="J1252" s="791"/>
    </row>
    <row r="1253" spans="10:10">
      <c r="J1253" s="791"/>
    </row>
    <row r="1254" spans="10:10">
      <c r="J1254" s="791"/>
    </row>
    <row r="1255" spans="10:10">
      <c r="J1255" s="791"/>
    </row>
    <row r="1256" spans="10:10">
      <c r="J1256" s="791"/>
    </row>
    <row r="1257" spans="10:10">
      <c r="J1257" s="791"/>
    </row>
    <row r="1258" spans="10:10">
      <c r="J1258" s="791"/>
    </row>
    <row r="1259" spans="10:10">
      <c r="J1259" s="791"/>
    </row>
    <row r="1260" spans="10:10">
      <c r="J1260" s="791"/>
    </row>
    <row r="1261" spans="10:10">
      <c r="J1261" s="791"/>
    </row>
    <row r="1262" spans="10:10">
      <c r="J1262" s="791"/>
    </row>
    <row r="1263" spans="10:10">
      <c r="J1263" s="791"/>
    </row>
    <row r="1264" spans="10:10">
      <c r="J1264" s="791"/>
    </row>
    <row r="1265" spans="10:10">
      <c r="J1265" s="791"/>
    </row>
    <row r="1266" spans="10:10">
      <c r="J1266" s="791"/>
    </row>
    <row r="1267" spans="10:10">
      <c r="J1267" s="791"/>
    </row>
    <row r="1268" spans="10:10">
      <c r="J1268" s="791"/>
    </row>
    <row r="1269" spans="10:10">
      <c r="J1269" s="791"/>
    </row>
    <row r="1270" spans="10:10">
      <c r="J1270" s="791"/>
    </row>
    <row r="1271" spans="10:10">
      <c r="J1271" s="791"/>
    </row>
    <row r="1272" spans="10:10">
      <c r="J1272" s="791"/>
    </row>
    <row r="1273" spans="10:10">
      <c r="J1273" s="791"/>
    </row>
    <row r="1274" spans="10:10">
      <c r="J1274" s="791"/>
    </row>
    <row r="1275" spans="10:10">
      <c r="J1275" s="791"/>
    </row>
    <row r="1276" spans="10:10">
      <c r="J1276" s="791"/>
    </row>
    <row r="1277" spans="10:10">
      <c r="J1277" s="791"/>
    </row>
    <row r="1278" spans="10:10">
      <c r="J1278" s="791"/>
    </row>
    <row r="1279" spans="10:10">
      <c r="J1279" s="791"/>
    </row>
    <row r="1280" spans="10:10">
      <c r="J1280" s="791"/>
    </row>
    <row r="1281" spans="10:10">
      <c r="J1281" s="791"/>
    </row>
    <row r="1282" spans="10:10">
      <c r="J1282" s="791"/>
    </row>
    <row r="1283" spans="10:10">
      <c r="J1283" s="791"/>
    </row>
    <row r="1284" spans="10:10">
      <c r="J1284" s="791"/>
    </row>
    <row r="1285" spans="10:10">
      <c r="J1285" s="791"/>
    </row>
    <row r="1286" spans="10:10">
      <c r="J1286" s="791"/>
    </row>
    <row r="1287" spans="10:10">
      <c r="J1287" s="791"/>
    </row>
    <row r="1288" spans="10:10">
      <c r="J1288" s="791"/>
    </row>
    <row r="1289" spans="10:10">
      <c r="J1289" s="791"/>
    </row>
    <row r="1290" spans="10:10">
      <c r="J1290" s="791"/>
    </row>
    <row r="1291" spans="10:10">
      <c r="J1291" s="791"/>
    </row>
    <row r="1292" spans="10:10">
      <c r="J1292" s="791"/>
    </row>
    <row r="1293" spans="10:10">
      <c r="J1293" s="791"/>
    </row>
    <row r="1294" spans="10:10">
      <c r="J1294" s="791"/>
    </row>
    <row r="1295" spans="10:10">
      <c r="J1295" s="791"/>
    </row>
    <row r="1296" spans="10:10">
      <c r="J1296" s="791"/>
    </row>
    <row r="1297" spans="10:10">
      <c r="J1297" s="791"/>
    </row>
    <row r="1298" spans="10:10">
      <c r="J1298" s="791"/>
    </row>
    <row r="1299" spans="10:10">
      <c r="J1299" s="791"/>
    </row>
    <row r="1300" spans="10:10">
      <c r="J1300" s="791"/>
    </row>
    <row r="1301" spans="10:10">
      <c r="J1301" s="791"/>
    </row>
    <row r="1302" spans="10:10">
      <c r="J1302" s="791"/>
    </row>
    <row r="1303" spans="10:10">
      <c r="J1303" s="791"/>
    </row>
    <row r="1304" spans="10:10">
      <c r="J1304" s="791"/>
    </row>
    <row r="1305" spans="10:10">
      <c r="J1305" s="791"/>
    </row>
    <row r="1306" spans="10:10">
      <c r="J1306" s="791"/>
    </row>
    <row r="1307" spans="10:10">
      <c r="J1307" s="791"/>
    </row>
    <row r="1308" spans="10:10">
      <c r="J1308" s="791"/>
    </row>
    <row r="1309" spans="10:10">
      <c r="J1309" s="791"/>
    </row>
    <row r="1310" spans="10:10">
      <c r="J1310" s="791"/>
    </row>
    <row r="1311" spans="10:10">
      <c r="J1311" s="791"/>
    </row>
    <row r="1312" spans="10:10">
      <c r="J1312" s="791"/>
    </row>
    <row r="1313" spans="10:10">
      <c r="J1313" s="791"/>
    </row>
    <row r="1314" spans="10:10">
      <c r="J1314" s="791"/>
    </row>
    <row r="1315" spans="10:10">
      <c r="J1315" s="791"/>
    </row>
    <row r="1316" spans="10:10">
      <c r="J1316" s="791"/>
    </row>
    <row r="1317" spans="10:10">
      <c r="J1317" s="791"/>
    </row>
    <row r="1318" spans="10:10">
      <c r="J1318" s="791"/>
    </row>
    <row r="1319" spans="10:10">
      <c r="J1319" s="791"/>
    </row>
    <row r="1320" spans="10:10">
      <c r="J1320" s="791"/>
    </row>
    <row r="1321" spans="10:10">
      <c r="J1321" s="791"/>
    </row>
    <row r="1322" spans="10:10">
      <c r="J1322" s="791"/>
    </row>
    <row r="1323" spans="10:10">
      <c r="J1323" s="791"/>
    </row>
    <row r="1324" spans="10:10">
      <c r="J1324" s="791"/>
    </row>
    <row r="1325" spans="10:10">
      <c r="J1325" s="791"/>
    </row>
    <row r="1326" spans="10:10">
      <c r="J1326" s="791"/>
    </row>
    <row r="1327" spans="10:10">
      <c r="J1327" s="791"/>
    </row>
    <row r="1328" spans="10:10">
      <c r="J1328" s="791"/>
    </row>
    <row r="1329" spans="10:10">
      <c r="J1329" s="791"/>
    </row>
    <row r="1330" spans="10:10">
      <c r="J1330" s="791"/>
    </row>
    <row r="1331" spans="10:10">
      <c r="J1331" s="791"/>
    </row>
    <row r="1332" spans="10:10">
      <c r="J1332" s="791"/>
    </row>
    <row r="1333" spans="10:10">
      <c r="J1333" s="791"/>
    </row>
    <row r="1334" spans="10:10">
      <c r="J1334" s="791"/>
    </row>
    <row r="1335" spans="10:10">
      <c r="J1335" s="791"/>
    </row>
    <row r="1336" spans="10:10">
      <c r="J1336" s="791"/>
    </row>
    <row r="1337" spans="10:10">
      <c r="J1337" s="791"/>
    </row>
    <row r="1338" spans="10:10">
      <c r="J1338" s="791"/>
    </row>
    <row r="1339" spans="10:10">
      <c r="J1339" s="791"/>
    </row>
    <row r="1340" spans="10:10">
      <c r="J1340" s="791"/>
    </row>
    <row r="1341" spans="10:10">
      <c r="J1341" s="791"/>
    </row>
    <row r="1342" spans="10:10">
      <c r="J1342" s="791"/>
    </row>
    <row r="1343" spans="10:10">
      <c r="J1343" s="791"/>
    </row>
    <row r="1344" spans="10:10">
      <c r="J1344" s="791"/>
    </row>
    <row r="1345" spans="10:10">
      <c r="J1345" s="791"/>
    </row>
    <row r="1346" spans="10:10">
      <c r="J1346" s="791"/>
    </row>
    <row r="1347" spans="10:10">
      <c r="J1347" s="791"/>
    </row>
    <row r="1348" spans="10:10">
      <c r="J1348" s="791"/>
    </row>
    <row r="1349" spans="10:10">
      <c r="J1349" s="791"/>
    </row>
    <row r="1350" spans="10:10">
      <c r="J1350" s="791"/>
    </row>
    <row r="1351" spans="10:10">
      <c r="J1351" s="791"/>
    </row>
    <row r="1352" spans="10:10">
      <c r="J1352" s="791"/>
    </row>
    <row r="1353" spans="10:10">
      <c r="J1353" s="791"/>
    </row>
    <row r="1354" spans="10:10">
      <c r="J1354" s="791"/>
    </row>
    <row r="1355" spans="10:10">
      <c r="J1355" s="791"/>
    </row>
    <row r="1356" spans="10:10">
      <c r="J1356" s="791"/>
    </row>
    <row r="1357" spans="10:10">
      <c r="J1357" s="791"/>
    </row>
    <row r="1358" spans="10:10">
      <c r="J1358" s="791"/>
    </row>
    <row r="1359" spans="10:10">
      <c r="J1359" s="791"/>
    </row>
    <row r="1360" spans="10:10">
      <c r="J1360" s="791"/>
    </row>
    <row r="1361" spans="10:10">
      <c r="J1361" s="791"/>
    </row>
    <row r="1362" spans="10:10">
      <c r="J1362" s="791"/>
    </row>
    <row r="1363" spans="10:10">
      <c r="J1363" s="791"/>
    </row>
    <row r="1364" spans="10:10">
      <c r="J1364" s="791"/>
    </row>
    <row r="1365" spans="10:10">
      <c r="J1365" s="791"/>
    </row>
    <row r="1366" spans="10:10">
      <c r="J1366" s="791"/>
    </row>
    <row r="1367" spans="10:10">
      <c r="J1367" s="791"/>
    </row>
    <row r="1368" spans="10:10">
      <c r="J1368" s="791"/>
    </row>
    <row r="1369" spans="10:10">
      <c r="J1369" s="791"/>
    </row>
    <row r="1370" spans="10:10">
      <c r="J1370" s="791"/>
    </row>
    <row r="1371" spans="10:10">
      <c r="J1371" s="791"/>
    </row>
    <row r="1372" spans="10:10">
      <c r="J1372" s="791"/>
    </row>
    <row r="1373" spans="10:10">
      <c r="J1373" s="791"/>
    </row>
    <row r="1374" spans="10:10">
      <c r="J1374" s="791"/>
    </row>
    <row r="1375" spans="10:10">
      <c r="J1375" s="791"/>
    </row>
    <row r="1376" spans="10:10">
      <c r="J1376" s="791"/>
    </row>
    <row r="1377" spans="10:10">
      <c r="J1377" s="791"/>
    </row>
    <row r="1378" spans="10:10">
      <c r="J1378" s="791"/>
    </row>
    <row r="1379" spans="10:10">
      <c r="J1379" s="791"/>
    </row>
    <row r="1380" spans="10:10">
      <c r="J1380" s="791"/>
    </row>
    <row r="1381" spans="10:10">
      <c r="J1381" s="791"/>
    </row>
    <row r="1382" spans="10:10">
      <c r="J1382" s="791"/>
    </row>
    <row r="1383" spans="10:10">
      <c r="J1383" s="791"/>
    </row>
    <row r="1384" spans="10:10">
      <c r="J1384" s="791"/>
    </row>
    <row r="1385" spans="10:10">
      <c r="J1385" s="791"/>
    </row>
    <row r="1386" spans="10:10">
      <c r="J1386" s="791"/>
    </row>
    <row r="1387" spans="10:10">
      <c r="J1387" s="791"/>
    </row>
    <row r="1388" spans="10:10">
      <c r="J1388" s="791"/>
    </row>
    <row r="1389" spans="10:10">
      <c r="J1389" s="791"/>
    </row>
    <row r="1390" spans="10:10">
      <c r="J1390" s="791"/>
    </row>
    <row r="1391" spans="10:10">
      <c r="J1391" s="791"/>
    </row>
    <row r="1392" spans="10:10">
      <c r="J1392" s="791"/>
    </row>
    <row r="1393" spans="10:10">
      <c r="J1393" s="791"/>
    </row>
    <row r="1394" spans="10:10">
      <c r="J1394" s="791"/>
    </row>
    <row r="1395" spans="10:10">
      <c r="J1395" s="791"/>
    </row>
    <row r="1396" spans="10:10">
      <c r="J1396" s="791"/>
    </row>
    <row r="1397" spans="10:10">
      <c r="J1397" s="791"/>
    </row>
    <row r="1398" spans="10:10">
      <c r="J1398" s="791"/>
    </row>
    <row r="1399" spans="10:10">
      <c r="J1399" s="791"/>
    </row>
    <row r="1400" spans="10:10">
      <c r="J1400" s="791"/>
    </row>
    <row r="1401" spans="10:10">
      <c r="J1401" s="791"/>
    </row>
    <row r="1402" spans="10:10">
      <c r="J1402" s="791"/>
    </row>
    <row r="1403" spans="10:10">
      <c r="J1403" s="791"/>
    </row>
    <row r="1404" spans="10:10">
      <c r="J1404" s="791"/>
    </row>
    <row r="1405" spans="10:10">
      <c r="J1405" s="791"/>
    </row>
    <row r="1406" spans="10:10">
      <c r="J1406" s="791"/>
    </row>
    <row r="1407" spans="10:10">
      <c r="J1407" s="791"/>
    </row>
    <row r="1408" spans="10:10">
      <c r="J1408" s="791"/>
    </row>
    <row r="1409" spans="10:10">
      <c r="J1409" s="791"/>
    </row>
    <row r="1410" spans="10:10">
      <c r="J1410" s="791"/>
    </row>
    <row r="1411" spans="10:10">
      <c r="J1411" s="791"/>
    </row>
    <row r="1412" spans="10:10">
      <c r="J1412" s="791"/>
    </row>
    <row r="1413" spans="10:10">
      <c r="J1413" s="791"/>
    </row>
    <row r="1414" spans="10:10">
      <c r="J1414" s="791"/>
    </row>
    <row r="1415" spans="10:10">
      <c r="J1415" s="791"/>
    </row>
    <row r="1416" spans="10:10">
      <c r="J1416" s="791"/>
    </row>
    <row r="1417" spans="10:10">
      <c r="J1417" s="791"/>
    </row>
    <row r="1418" spans="10:10">
      <c r="J1418" s="791"/>
    </row>
    <row r="1419" spans="10:10">
      <c r="J1419" s="791"/>
    </row>
    <row r="1420" spans="10:10">
      <c r="J1420" s="791"/>
    </row>
    <row r="1421" spans="10:10">
      <c r="J1421" s="791"/>
    </row>
    <row r="1422" spans="10:10">
      <c r="J1422" s="791"/>
    </row>
    <row r="1423" spans="10:10">
      <c r="J1423" s="791"/>
    </row>
    <row r="1424" spans="10:10">
      <c r="J1424" s="791"/>
    </row>
    <row r="1425" spans="10:10">
      <c r="J1425" s="791"/>
    </row>
    <row r="1426" spans="10:10">
      <c r="J1426" s="791"/>
    </row>
    <row r="1427" spans="10:10">
      <c r="J1427" s="791"/>
    </row>
    <row r="1428" spans="10:10">
      <c r="J1428" s="791"/>
    </row>
    <row r="1429" spans="10:10">
      <c r="J1429" s="791"/>
    </row>
    <row r="1430" spans="10:10">
      <c r="J1430" s="791"/>
    </row>
    <row r="1431" spans="10:10">
      <c r="J1431" s="791"/>
    </row>
    <row r="1432" spans="10:10">
      <c r="J1432" s="791"/>
    </row>
    <row r="1433" spans="10:10">
      <c r="J1433" s="791"/>
    </row>
    <row r="1434" spans="10:10">
      <c r="J1434" s="791"/>
    </row>
    <row r="1435" spans="10:10">
      <c r="J1435" s="791"/>
    </row>
    <row r="1436" spans="10:10">
      <c r="J1436" s="791"/>
    </row>
    <row r="1437" spans="10:10">
      <c r="J1437" s="791"/>
    </row>
    <row r="1438" spans="10:10">
      <c r="J1438" s="791"/>
    </row>
    <row r="1439" spans="10:10">
      <c r="J1439" s="791"/>
    </row>
    <row r="1440" spans="10:10">
      <c r="J1440" s="791"/>
    </row>
    <row r="1441" spans="10:10">
      <c r="J1441" s="791"/>
    </row>
    <row r="1442" spans="10:10">
      <c r="J1442" s="791"/>
    </row>
    <row r="1443" spans="10:10">
      <c r="J1443" s="791"/>
    </row>
    <row r="1444" spans="10:10">
      <c r="J1444" s="791"/>
    </row>
    <row r="1445" spans="10:10">
      <c r="J1445" s="791"/>
    </row>
    <row r="1446" spans="10:10">
      <c r="J1446" s="791"/>
    </row>
    <row r="1447" spans="10:10">
      <c r="J1447" s="791"/>
    </row>
    <row r="1448" spans="10:10">
      <c r="J1448" s="791"/>
    </row>
    <row r="1449" spans="10:10">
      <c r="J1449" s="791"/>
    </row>
    <row r="1450" spans="10:10">
      <c r="J1450" s="791"/>
    </row>
    <row r="1451" spans="10:10">
      <c r="J1451" s="791"/>
    </row>
    <row r="1452" spans="10:10">
      <c r="J1452" s="791"/>
    </row>
    <row r="1453" spans="10:10">
      <c r="J1453" s="791"/>
    </row>
    <row r="1454" spans="10:10">
      <c r="J1454" s="791"/>
    </row>
    <row r="1455" spans="10:10">
      <c r="J1455" s="791"/>
    </row>
    <row r="1456" spans="10:10">
      <c r="J1456" s="791"/>
    </row>
    <row r="1457" spans="10:10">
      <c r="J1457" s="791"/>
    </row>
    <row r="1458" spans="10:10">
      <c r="J1458" s="791"/>
    </row>
    <row r="1459" spans="10:10">
      <c r="J1459" s="791"/>
    </row>
    <row r="1460" spans="10:10">
      <c r="J1460" s="791"/>
    </row>
    <row r="1461" spans="10:10">
      <c r="J1461" s="791"/>
    </row>
    <row r="1462" spans="10:10">
      <c r="J1462" s="791"/>
    </row>
    <row r="1463" spans="10:10">
      <c r="J1463" s="791"/>
    </row>
    <row r="1464" spans="10:10">
      <c r="J1464" s="791"/>
    </row>
    <row r="1465" spans="10:10">
      <c r="J1465" s="791"/>
    </row>
    <row r="1466" spans="10:10">
      <c r="J1466" s="791"/>
    </row>
    <row r="1467" spans="10:10">
      <c r="J1467" s="791"/>
    </row>
    <row r="1468" spans="10:10">
      <c r="J1468" s="791"/>
    </row>
    <row r="1469" spans="10:10">
      <c r="J1469" s="791"/>
    </row>
    <row r="1470" spans="10:10">
      <c r="J1470" s="791"/>
    </row>
    <row r="1471" spans="10:10">
      <c r="J1471" s="791"/>
    </row>
    <row r="1472" spans="10:10">
      <c r="J1472" s="791"/>
    </row>
    <row r="1473" spans="10:10">
      <c r="J1473" s="791"/>
    </row>
    <row r="1474" spans="10:10">
      <c r="J1474" s="791"/>
    </row>
    <row r="1475" spans="10:10">
      <c r="J1475" s="791"/>
    </row>
    <row r="1476" spans="10:10">
      <c r="J1476" s="791"/>
    </row>
    <row r="1477" spans="10:10">
      <c r="J1477" s="791"/>
    </row>
    <row r="1478" spans="10:10">
      <c r="J1478" s="791"/>
    </row>
    <row r="1479" spans="10:10">
      <c r="J1479" s="791"/>
    </row>
    <row r="1480" spans="10:10">
      <c r="J1480" s="791"/>
    </row>
    <row r="1481" spans="10:10">
      <c r="J1481" s="791"/>
    </row>
    <row r="1482" spans="10:10">
      <c r="J1482" s="791"/>
    </row>
    <row r="1483" spans="10:10">
      <c r="J1483" s="791"/>
    </row>
    <row r="1484" spans="10:10">
      <c r="J1484" s="791"/>
    </row>
    <row r="1485" spans="10:10">
      <c r="J1485" s="791"/>
    </row>
    <row r="1486" spans="10:10">
      <c r="J1486" s="791"/>
    </row>
    <row r="1487" spans="10:10">
      <c r="J1487" s="791"/>
    </row>
    <row r="1488" spans="10:10">
      <c r="J1488" s="791"/>
    </row>
    <row r="1489" spans="10:10">
      <c r="J1489" s="791"/>
    </row>
    <row r="1490" spans="10:10">
      <c r="J1490" s="791"/>
    </row>
    <row r="1491" spans="10:10">
      <c r="J1491" s="791"/>
    </row>
    <row r="1492" spans="10:10">
      <c r="J1492" s="791"/>
    </row>
    <row r="1493" spans="10:10">
      <c r="J1493" s="791"/>
    </row>
    <row r="1494" spans="10:10">
      <c r="J1494" s="791"/>
    </row>
    <row r="1495" spans="10:10">
      <c r="J1495" s="791"/>
    </row>
    <row r="1496" spans="10:10">
      <c r="J1496" s="791"/>
    </row>
    <row r="1497" spans="10:10">
      <c r="J1497" s="791"/>
    </row>
    <row r="1498" spans="10:10">
      <c r="J1498" s="791"/>
    </row>
    <row r="1499" spans="10:10">
      <c r="J1499" s="791"/>
    </row>
    <row r="1500" spans="10:10">
      <c r="J1500" s="791"/>
    </row>
    <row r="1501" spans="10:10">
      <c r="J1501" s="791"/>
    </row>
    <row r="1502" spans="10:10">
      <c r="J1502" s="791"/>
    </row>
    <row r="1503" spans="10:10">
      <c r="J1503" s="791"/>
    </row>
    <row r="1504" spans="10:10">
      <c r="J1504" s="791"/>
    </row>
    <row r="1505" spans="10:10">
      <c r="J1505" s="791"/>
    </row>
    <row r="1506" spans="10:10">
      <c r="J1506" s="791"/>
    </row>
    <row r="1507" spans="10:10">
      <c r="J1507" s="791"/>
    </row>
    <row r="1508" spans="10:10">
      <c r="J1508" s="791"/>
    </row>
    <row r="1509" spans="10:10">
      <c r="J1509" s="791"/>
    </row>
    <row r="1510" spans="10:10">
      <c r="J1510" s="791"/>
    </row>
    <row r="1511" spans="10:10">
      <c r="J1511" s="791"/>
    </row>
    <row r="1512" spans="10:10">
      <c r="J1512" s="791"/>
    </row>
    <row r="1513" spans="10:10">
      <c r="J1513" s="791"/>
    </row>
    <row r="1514" spans="10:10">
      <c r="J1514" s="791"/>
    </row>
    <row r="1515" spans="10:10">
      <c r="J1515" s="791"/>
    </row>
    <row r="1516" spans="10:10">
      <c r="J1516" s="791"/>
    </row>
    <row r="1517" spans="10:10">
      <c r="J1517" s="791"/>
    </row>
    <row r="1518" spans="10:10">
      <c r="J1518" s="791"/>
    </row>
    <row r="1519" spans="10:10">
      <c r="J1519" s="791"/>
    </row>
    <row r="1520" spans="10:10">
      <c r="J1520" s="791"/>
    </row>
    <row r="1521" spans="10:10">
      <c r="J1521" s="791"/>
    </row>
    <row r="1522" spans="10:10">
      <c r="J1522" s="791"/>
    </row>
    <row r="1523" spans="10:10">
      <c r="J1523" s="791"/>
    </row>
    <row r="1524" spans="10:10">
      <c r="J1524" s="791"/>
    </row>
    <row r="1525" spans="10:10">
      <c r="J1525" s="791"/>
    </row>
    <row r="1526" spans="10:10">
      <c r="J1526" s="791"/>
    </row>
    <row r="1527" spans="10:10">
      <c r="J1527" s="791"/>
    </row>
    <row r="1528" spans="10:10">
      <c r="J1528" s="791"/>
    </row>
    <row r="1529" spans="10:10">
      <c r="J1529" s="791"/>
    </row>
    <row r="1530" spans="10:10">
      <c r="J1530" s="791"/>
    </row>
    <row r="1531" spans="10:10">
      <c r="J1531" s="791"/>
    </row>
    <row r="1532" spans="10:10">
      <c r="J1532" s="791"/>
    </row>
    <row r="1533" spans="10:10">
      <c r="J1533" s="791"/>
    </row>
    <row r="1534" spans="10:10">
      <c r="J1534" s="791"/>
    </row>
    <row r="1535" spans="10:10">
      <c r="J1535" s="791"/>
    </row>
    <row r="1536" spans="10:10">
      <c r="J1536" s="791"/>
    </row>
    <row r="1537" spans="10:10">
      <c r="J1537" s="791"/>
    </row>
    <row r="1538" spans="10:10">
      <c r="J1538" s="791"/>
    </row>
    <row r="1539" spans="10:10">
      <c r="J1539" s="791"/>
    </row>
    <row r="1540" spans="10:10">
      <c r="J1540" s="791"/>
    </row>
    <row r="1541" spans="10:10">
      <c r="J1541" s="791"/>
    </row>
    <row r="1542" spans="10:10">
      <c r="J1542" s="791"/>
    </row>
    <row r="1543" spans="10:10">
      <c r="J1543" s="791"/>
    </row>
    <row r="1544" spans="10:10">
      <c r="J1544" s="791"/>
    </row>
    <row r="1545" spans="10:10">
      <c r="J1545" s="791"/>
    </row>
    <row r="1546" spans="10:10">
      <c r="J1546" s="791"/>
    </row>
    <row r="1547" spans="10:10">
      <c r="J1547" s="791"/>
    </row>
    <row r="1548" spans="10:10">
      <c r="J1548" s="791"/>
    </row>
    <row r="1549" spans="10:10">
      <c r="J1549" s="791"/>
    </row>
    <row r="1550" spans="10:10">
      <c r="J1550" s="791"/>
    </row>
    <row r="1551" spans="10:10">
      <c r="J1551" s="791"/>
    </row>
    <row r="1552" spans="10:10">
      <c r="J1552" s="791"/>
    </row>
    <row r="1553" spans="10:10">
      <c r="J1553" s="791"/>
    </row>
    <row r="1554" spans="10:10">
      <c r="J1554" s="791"/>
    </row>
    <row r="1555" spans="10:10">
      <c r="J1555" s="791"/>
    </row>
    <row r="1556" spans="10:10">
      <c r="J1556" s="791"/>
    </row>
    <row r="1557" spans="10:10">
      <c r="J1557" s="791"/>
    </row>
    <row r="1558" spans="10:10">
      <c r="J1558" s="791"/>
    </row>
    <row r="1559" spans="10:10">
      <c r="J1559" s="791"/>
    </row>
    <row r="1560" spans="10:10">
      <c r="J1560" s="791"/>
    </row>
    <row r="1561" spans="10:10">
      <c r="J1561" s="791"/>
    </row>
    <row r="1562" spans="10:10">
      <c r="J1562" s="791"/>
    </row>
    <row r="1563" spans="10:10">
      <c r="J1563" s="791"/>
    </row>
    <row r="1564" spans="10:10">
      <c r="J1564" s="791"/>
    </row>
    <row r="1565" spans="10:10">
      <c r="J1565" s="791"/>
    </row>
    <row r="1566" spans="10:10">
      <c r="J1566" s="791"/>
    </row>
    <row r="1567" spans="10:10">
      <c r="J1567" s="791"/>
    </row>
    <row r="1568" spans="10:10">
      <c r="J1568" s="791"/>
    </row>
    <row r="1569" spans="10:10">
      <c r="J1569" s="791"/>
    </row>
    <row r="1570" spans="10:10">
      <c r="J1570" s="791"/>
    </row>
    <row r="1571" spans="10:10">
      <c r="J1571" s="791"/>
    </row>
    <row r="1572" spans="10:10">
      <c r="J1572" s="791"/>
    </row>
    <row r="1573" spans="10:10">
      <c r="J1573" s="791"/>
    </row>
    <row r="1574" spans="10:10">
      <c r="J1574" s="791"/>
    </row>
    <row r="1575" spans="10:10">
      <c r="J1575" s="791"/>
    </row>
    <row r="1576" spans="10:10">
      <c r="J1576" s="791"/>
    </row>
    <row r="1577" spans="10:10">
      <c r="J1577" s="791"/>
    </row>
    <row r="1578" spans="10:10">
      <c r="J1578" s="791"/>
    </row>
    <row r="1579" spans="10:10">
      <c r="J1579" s="791"/>
    </row>
    <row r="1580" spans="10:10">
      <c r="J1580" s="791"/>
    </row>
    <row r="1581" spans="10:10">
      <c r="J1581" s="791"/>
    </row>
    <row r="1582" spans="10:10">
      <c r="J1582" s="791"/>
    </row>
    <row r="1583" spans="10:10">
      <c r="J1583" s="791"/>
    </row>
    <row r="1584" spans="10:10">
      <c r="J1584" s="791"/>
    </row>
    <row r="1585" spans="10:10">
      <c r="J1585" s="791"/>
    </row>
    <row r="1586" spans="10:10">
      <c r="J1586" s="791"/>
    </row>
    <row r="1587" spans="10:10">
      <c r="J1587" s="791"/>
    </row>
    <row r="1588" spans="10:10">
      <c r="J1588" s="791"/>
    </row>
    <row r="1589" spans="10:10">
      <c r="J1589" s="791"/>
    </row>
    <row r="1590" spans="10:10">
      <c r="J1590" s="791"/>
    </row>
    <row r="1591" spans="10:10">
      <c r="J1591" s="791"/>
    </row>
    <row r="1592" spans="10:10">
      <c r="J1592" s="791"/>
    </row>
    <row r="1593" spans="10:10">
      <c r="J1593" s="791"/>
    </row>
    <row r="1594" spans="10:10">
      <c r="J1594" s="791"/>
    </row>
    <row r="1595" spans="10:10">
      <c r="J1595" s="791"/>
    </row>
    <row r="1596" spans="10:10">
      <c r="J1596" s="791"/>
    </row>
    <row r="1597" spans="10:10">
      <c r="J1597" s="791"/>
    </row>
    <row r="1598" spans="10:10">
      <c r="J1598" s="791"/>
    </row>
    <row r="1599" spans="10:10">
      <c r="J1599" s="791"/>
    </row>
    <row r="1600" spans="10:10">
      <c r="J1600" s="791"/>
    </row>
    <row r="1601" spans="10:10">
      <c r="J1601" s="791"/>
    </row>
    <row r="1602" spans="10:10">
      <c r="J1602" s="791"/>
    </row>
    <row r="1603" spans="10:10">
      <c r="J1603" s="791"/>
    </row>
    <row r="1604" spans="10:10">
      <c r="J1604" s="791"/>
    </row>
    <row r="1605" spans="10:10">
      <c r="J1605" s="791"/>
    </row>
    <row r="1606" spans="10:10">
      <c r="J1606" s="791"/>
    </row>
    <row r="1607" spans="10:10">
      <c r="J1607" s="791"/>
    </row>
    <row r="1608" spans="10:10">
      <c r="J1608" s="791"/>
    </row>
    <row r="1609" spans="10:10">
      <c r="J1609" s="791"/>
    </row>
    <row r="1610" spans="10:10">
      <c r="J1610" s="791"/>
    </row>
    <row r="1611" spans="10:10">
      <c r="J1611" s="791"/>
    </row>
    <row r="1612" spans="10:10">
      <c r="J1612" s="791"/>
    </row>
    <row r="1613" spans="10:10">
      <c r="J1613" s="791"/>
    </row>
    <row r="1614" spans="10:10">
      <c r="J1614" s="791"/>
    </row>
    <row r="1615" spans="10:10">
      <c r="J1615" s="791"/>
    </row>
    <row r="1616" spans="10:10">
      <c r="J1616" s="791"/>
    </row>
    <row r="1617" spans="10:10">
      <c r="J1617" s="791"/>
    </row>
    <row r="1618" spans="10:10">
      <c r="J1618" s="791"/>
    </row>
    <row r="1619" spans="10:10">
      <c r="J1619" s="791"/>
    </row>
    <row r="1620" spans="10:10">
      <c r="J1620" s="791"/>
    </row>
    <row r="1621" spans="10:10">
      <c r="J1621" s="791"/>
    </row>
    <row r="1622" spans="10:10">
      <c r="J1622" s="791"/>
    </row>
    <row r="1623" spans="10:10">
      <c r="J1623" s="791"/>
    </row>
    <row r="1624" spans="10:10">
      <c r="J1624" s="791"/>
    </row>
    <row r="1625" spans="10:10">
      <c r="J1625" s="791"/>
    </row>
    <row r="1626" spans="10:10">
      <c r="J1626" s="791"/>
    </row>
    <row r="1627" spans="10:10">
      <c r="J1627" s="791"/>
    </row>
    <row r="1628" spans="10:10">
      <c r="J1628" s="791"/>
    </row>
    <row r="1629" spans="10:10">
      <c r="J1629" s="791"/>
    </row>
    <row r="1630" spans="10:10">
      <c r="J1630" s="791"/>
    </row>
    <row r="1631" spans="10:10">
      <c r="J1631" s="791"/>
    </row>
    <row r="1632" spans="10:10">
      <c r="J1632" s="791"/>
    </row>
    <row r="1633" spans="10:10">
      <c r="J1633" s="791"/>
    </row>
    <row r="1634" spans="10:10">
      <c r="J1634" s="791"/>
    </row>
    <row r="1635" spans="10:10">
      <c r="J1635" s="791"/>
    </row>
    <row r="1636" spans="10:10">
      <c r="J1636" s="791"/>
    </row>
    <row r="1637" spans="10:10">
      <c r="J1637" s="791"/>
    </row>
    <row r="1638" spans="10:10">
      <c r="J1638" s="791"/>
    </row>
    <row r="1639" spans="10:10">
      <c r="J1639" s="791"/>
    </row>
    <row r="1640" spans="10:10">
      <c r="J1640" s="791"/>
    </row>
    <row r="1641" spans="10:10">
      <c r="J1641" s="791"/>
    </row>
    <row r="1642" spans="10:10">
      <c r="J1642" s="791"/>
    </row>
    <row r="1643" spans="10:10">
      <c r="J1643" s="791"/>
    </row>
    <row r="1644" spans="10:10">
      <c r="J1644" s="791"/>
    </row>
    <row r="1645" spans="10:10">
      <c r="J1645" s="791"/>
    </row>
    <row r="1646" spans="10:10">
      <c r="J1646" s="791"/>
    </row>
    <row r="1647" spans="10:10">
      <c r="J1647" s="791"/>
    </row>
    <row r="1648" spans="10:10">
      <c r="J1648" s="791"/>
    </row>
    <row r="1649" spans="10:10">
      <c r="J1649" s="791"/>
    </row>
    <row r="1650" spans="10:10">
      <c r="J1650" s="791"/>
    </row>
    <row r="1651" spans="10:10">
      <c r="J1651" s="791"/>
    </row>
    <row r="1652" spans="10:10">
      <c r="J1652" s="791"/>
    </row>
    <row r="1653" spans="10:10">
      <c r="J1653" s="791"/>
    </row>
    <row r="1654" spans="10:10">
      <c r="J1654" s="791"/>
    </row>
    <row r="1655" spans="10:10">
      <c r="J1655" s="791"/>
    </row>
    <row r="1656" spans="10:10">
      <c r="J1656" s="791"/>
    </row>
    <row r="1657" spans="10:10">
      <c r="J1657" s="791"/>
    </row>
    <row r="1658" spans="10:10">
      <c r="J1658" s="791"/>
    </row>
    <row r="1659" spans="10:10">
      <c r="J1659" s="791"/>
    </row>
    <row r="1660" spans="10:10">
      <c r="J1660" s="791"/>
    </row>
    <row r="1661" spans="10:10">
      <c r="J1661" s="791"/>
    </row>
    <row r="1662" spans="10:10">
      <c r="J1662" s="791"/>
    </row>
    <row r="1663" spans="10:10">
      <c r="J1663" s="791"/>
    </row>
    <row r="1664" spans="10:10">
      <c r="J1664" s="791"/>
    </row>
    <row r="1665" spans="10:10">
      <c r="J1665" s="791"/>
    </row>
    <row r="1666" spans="10:10">
      <c r="J1666" s="791"/>
    </row>
    <row r="1667" spans="10:10">
      <c r="J1667" s="791"/>
    </row>
    <row r="1668" spans="10:10">
      <c r="J1668" s="791"/>
    </row>
    <row r="1669" spans="10:10">
      <c r="J1669" s="791"/>
    </row>
    <row r="1670" spans="10:10">
      <c r="J1670" s="791"/>
    </row>
    <row r="1671" spans="10:10">
      <c r="J1671" s="791"/>
    </row>
    <row r="1672" spans="10:10">
      <c r="J1672" s="791"/>
    </row>
    <row r="1673" spans="10:10">
      <c r="J1673" s="791"/>
    </row>
    <row r="1674" spans="10:10">
      <c r="J1674" s="791"/>
    </row>
    <row r="1675" spans="10:10">
      <c r="J1675" s="791"/>
    </row>
    <row r="1676" spans="10:10">
      <c r="J1676" s="791"/>
    </row>
    <row r="1677" spans="10:10">
      <c r="J1677" s="791"/>
    </row>
    <row r="1678" spans="10:10">
      <c r="J1678" s="791"/>
    </row>
    <row r="1679" spans="10:10">
      <c r="J1679" s="791"/>
    </row>
    <row r="1680" spans="10:10">
      <c r="J1680" s="791"/>
    </row>
    <row r="1681" spans="10:10">
      <c r="J1681" s="791"/>
    </row>
    <row r="1682" spans="10:10">
      <c r="J1682" s="791"/>
    </row>
    <row r="1683" spans="10:10">
      <c r="J1683" s="791"/>
    </row>
    <row r="1684" spans="10:10">
      <c r="J1684" s="791"/>
    </row>
    <row r="1685" spans="10:10">
      <c r="J1685" s="791"/>
    </row>
    <row r="1686" spans="10:10">
      <c r="J1686" s="791"/>
    </row>
    <row r="1687" spans="10:10">
      <c r="J1687" s="791"/>
    </row>
    <row r="1688" spans="10:10">
      <c r="J1688" s="791"/>
    </row>
    <row r="1689" spans="10:10">
      <c r="J1689" s="791"/>
    </row>
    <row r="1690" spans="10:10">
      <c r="J1690" s="791"/>
    </row>
    <row r="1691" spans="10:10">
      <c r="J1691" s="791"/>
    </row>
    <row r="1692" spans="10:10">
      <c r="J1692" s="791"/>
    </row>
    <row r="1693" spans="10:10">
      <c r="J1693" s="791"/>
    </row>
    <row r="1694" spans="10:10">
      <c r="J1694" s="791"/>
    </row>
    <row r="1695" spans="10:10">
      <c r="J1695" s="791"/>
    </row>
    <row r="1696" spans="10:10">
      <c r="J1696" s="791"/>
    </row>
    <row r="1697" spans="10:10">
      <c r="J1697" s="791"/>
    </row>
    <row r="1698" spans="10:10">
      <c r="J1698" s="791"/>
    </row>
    <row r="1699" spans="10:10">
      <c r="J1699" s="791"/>
    </row>
    <row r="1700" spans="10:10">
      <c r="J1700" s="791"/>
    </row>
    <row r="1701" spans="10:10">
      <c r="J1701" s="791"/>
    </row>
    <row r="1702" spans="10:10">
      <c r="J1702" s="791"/>
    </row>
    <row r="1703" spans="10:10">
      <c r="J1703" s="791"/>
    </row>
    <row r="1704" spans="10:10">
      <c r="J1704" s="791"/>
    </row>
    <row r="1705" spans="10:10">
      <c r="J1705" s="791"/>
    </row>
    <row r="1706" spans="10:10">
      <c r="J1706" s="791"/>
    </row>
    <row r="1707" spans="10:10">
      <c r="J1707" s="791"/>
    </row>
    <row r="1708" spans="10:10">
      <c r="J1708" s="791"/>
    </row>
    <row r="1709" spans="10:10">
      <c r="J1709" s="791"/>
    </row>
    <row r="1710" spans="10:10">
      <c r="J1710" s="791"/>
    </row>
    <row r="1711" spans="10:10">
      <c r="J1711" s="791"/>
    </row>
    <row r="1712" spans="10:10">
      <c r="J1712" s="791"/>
    </row>
    <row r="1713" spans="10:10">
      <c r="J1713" s="791"/>
    </row>
    <row r="1714" spans="10:10">
      <c r="J1714" s="791"/>
    </row>
    <row r="1715" spans="10:10">
      <c r="J1715" s="791"/>
    </row>
    <row r="1716" spans="10:10">
      <c r="J1716" s="791"/>
    </row>
    <row r="1717" spans="10:10">
      <c r="J1717" s="791"/>
    </row>
    <row r="1718" spans="10:10">
      <c r="J1718" s="791"/>
    </row>
    <row r="1719" spans="10:10">
      <c r="J1719" s="791"/>
    </row>
    <row r="1720" spans="10:10">
      <c r="J1720" s="791"/>
    </row>
    <row r="1721" spans="10:10">
      <c r="J1721" s="791"/>
    </row>
    <row r="1722" spans="10:10">
      <c r="J1722" s="791"/>
    </row>
    <row r="1723" spans="10:10">
      <c r="J1723" s="791"/>
    </row>
    <row r="1724" spans="10:10">
      <c r="J1724" s="791"/>
    </row>
    <row r="1725" spans="10:10">
      <c r="J1725" s="791"/>
    </row>
    <row r="1726" spans="10:10">
      <c r="J1726" s="791"/>
    </row>
    <row r="1727" spans="10:10">
      <c r="J1727" s="791"/>
    </row>
    <row r="1728" spans="10:10">
      <c r="J1728" s="791"/>
    </row>
    <row r="1729" spans="10:10">
      <c r="J1729" s="791"/>
    </row>
    <row r="1730" spans="10:10">
      <c r="J1730" s="791"/>
    </row>
    <row r="1731" spans="10:10">
      <c r="J1731" s="791"/>
    </row>
    <row r="1732" spans="10:10">
      <c r="J1732" s="791"/>
    </row>
    <row r="1733" spans="10:10">
      <c r="J1733" s="791"/>
    </row>
    <row r="1734" spans="10:10">
      <c r="J1734" s="791"/>
    </row>
    <row r="1735" spans="10:10">
      <c r="J1735" s="791"/>
    </row>
    <row r="1736" spans="10:10">
      <c r="J1736" s="791"/>
    </row>
    <row r="1737" spans="10:10">
      <c r="J1737" s="791"/>
    </row>
    <row r="1738" spans="10:10">
      <c r="J1738" s="791"/>
    </row>
    <row r="1739" spans="10:10">
      <c r="J1739" s="791"/>
    </row>
    <row r="1740" spans="10:10">
      <c r="J1740" s="791"/>
    </row>
    <row r="1741" spans="10:10">
      <c r="J1741" s="791"/>
    </row>
    <row r="1742" spans="10:10">
      <c r="J1742" s="791"/>
    </row>
    <row r="1743" spans="10:10">
      <c r="J1743" s="791"/>
    </row>
    <row r="1744" spans="10:10">
      <c r="J1744" s="791"/>
    </row>
    <row r="1745" spans="10:10">
      <c r="J1745" s="791"/>
    </row>
    <row r="1746" spans="10:10">
      <c r="J1746" s="791"/>
    </row>
    <row r="1747" spans="10:10">
      <c r="J1747" s="791"/>
    </row>
    <row r="1748" spans="10:10">
      <c r="J1748" s="791"/>
    </row>
    <row r="1749" spans="10:10">
      <c r="J1749" s="791"/>
    </row>
    <row r="1750" spans="10:10">
      <c r="J1750" s="791"/>
    </row>
    <row r="1751" spans="10:10">
      <c r="J1751" s="791"/>
    </row>
    <row r="1752" spans="10:10">
      <c r="J1752" s="791"/>
    </row>
    <row r="1753" spans="10:10">
      <c r="J1753" s="791"/>
    </row>
    <row r="1754" spans="10:10">
      <c r="J1754" s="791"/>
    </row>
    <row r="1755" spans="10:10">
      <c r="J1755" s="791"/>
    </row>
    <row r="1756" spans="10:10">
      <c r="J1756" s="791"/>
    </row>
    <row r="1757" spans="10:10">
      <c r="J1757" s="791"/>
    </row>
    <row r="1758" spans="10:10">
      <c r="J1758" s="791"/>
    </row>
    <row r="1759" spans="10:10">
      <c r="J1759" s="791"/>
    </row>
    <row r="1760" spans="10:10">
      <c r="J1760" s="791"/>
    </row>
    <row r="1761" spans="10:10">
      <c r="J1761" s="791"/>
    </row>
    <row r="1762" spans="10:10">
      <c r="J1762" s="791"/>
    </row>
    <row r="1763" spans="10:10">
      <c r="J1763" s="791"/>
    </row>
    <row r="1764" spans="10:10">
      <c r="J1764" s="791"/>
    </row>
    <row r="1765" spans="10:10">
      <c r="J1765" s="791"/>
    </row>
    <row r="1766" spans="10:10">
      <c r="J1766" s="791"/>
    </row>
    <row r="1767" spans="10:10">
      <c r="J1767" s="791"/>
    </row>
    <row r="1768" spans="10:10">
      <c r="J1768" s="791"/>
    </row>
    <row r="1769" spans="10:10">
      <c r="J1769" s="791"/>
    </row>
    <row r="1770" spans="10:10">
      <c r="J1770" s="791"/>
    </row>
    <row r="1771" spans="10:10">
      <c r="J1771" s="791"/>
    </row>
    <row r="1772" spans="10:10">
      <c r="J1772" s="791"/>
    </row>
    <row r="1773" spans="10:10">
      <c r="J1773" s="791"/>
    </row>
    <row r="1774" spans="10:10">
      <c r="J1774" s="791"/>
    </row>
    <row r="1775" spans="10:10">
      <c r="J1775" s="791"/>
    </row>
    <row r="1776" spans="10:10">
      <c r="J1776" s="791"/>
    </row>
    <row r="1777" spans="10:10">
      <c r="J1777" s="791"/>
    </row>
    <row r="1778" spans="10:10">
      <c r="J1778" s="791"/>
    </row>
    <row r="1779" spans="10:10">
      <c r="J1779" s="791"/>
    </row>
    <row r="1780" spans="10:10">
      <c r="J1780" s="791"/>
    </row>
    <row r="1781" spans="10:10">
      <c r="J1781" s="791"/>
    </row>
    <row r="1782" spans="10:10">
      <c r="J1782" s="791"/>
    </row>
    <row r="1783" spans="10:10">
      <c r="J1783" s="791"/>
    </row>
    <row r="1784" spans="10:10">
      <c r="J1784" s="791"/>
    </row>
    <row r="1785" spans="10:10">
      <c r="J1785" s="791"/>
    </row>
    <row r="1786" spans="10:10">
      <c r="J1786" s="791"/>
    </row>
    <row r="1787" spans="10:10">
      <c r="J1787" s="791"/>
    </row>
    <row r="1788" spans="10:10">
      <c r="J1788" s="791"/>
    </row>
    <row r="1789" spans="10:10">
      <c r="J1789" s="791"/>
    </row>
    <row r="1790" spans="10:10">
      <c r="J1790" s="791"/>
    </row>
    <row r="1791" spans="10:10">
      <c r="J1791" s="791"/>
    </row>
    <row r="1792" spans="10:10">
      <c r="J1792" s="791"/>
    </row>
    <row r="1793" spans="10:10">
      <c r="J1793" s="791"/>
    </row>
    <row r="1794" spans="10:10">
      <c r="J1794" s="791"/>
    </row>
    <row r="1795" spans="10:10">
      <c r="J1795" s="791"/>
    </row>
    <row r="1796" spans="10:10">
      <c r="J1796" s="791"/>
    </row>
    <row r="1797" spans="10:10">
      <c r="J1797" s="791"/>
    </row>
    <row r="1798" spans="10:10">
      <c r="J1798" s="791"/>
    </row>
    <row r="1799" spans="10:10">
      <c r="J1799" s="791"/>
    </row>
    <row r="1800" spans="10:10">
      <c r="J1800" s="791"/>
    </row>
    <row r="1801" spans="10:10">
      <c r="J1801" s="791"/>
    </row>
    <row r="1802" spans="10:10">
      <c r="J1802" s="791"/>
    </row>
    <row r="1803" spans="10:10">
      <c r="J1803" s="791"/>
    </row>
    <row r="1804" spans="10:10">
      <c r="J1804" s="791"/>
    </row>
    <row r="1805" spans="10:10">
      <c r="J1805" s="791"/>
    </row>
    <row r="1806" spans="10:10">
      <c r="J1806" s="791"/>
    </row>
    <row r="1807" spans="10:10">
      <c r="J1807" s="791"/>
    </row>
    <row r="1808" spans="10:10">
      <c r="J1808" s="791"/>
    </row>
    <row r="1809" spans="10:10">
      <c r="J1809" s="791"/>
    </row>
    <row r="1810" spans="10:10">
      <c r="J1810" s="791"/>
    </row>
    <row r="1811" spans="10:10">
      <c r="J1811" s="791"/>
    </row>
    <row r="1812" spans="10:10">
      <c r="J1812" s="791"/>
    </row>
    <row r="1813" spans="10:10">
      <c r="J1813" s="791"/>
    </row>
    <row r="1814" spans="10:10">
      <c r="J1814" s="791"/>
    </row>
    <row r="1815" spans="10:10">
      <c r="J1815" s="791"/>
    </row>
    <row r="1816" spans="10:10">
      <c r="J1816" s="791"/>
    </row>
    <row r="1817" spans="10:10">
      <c r="J1817" s="791"/>
    </row>
    <row r="1818" spans="10:10">
      <c r="J1818" s="791"/>
    </row>
    <row r="1819" spans="10:10">
      <c r="J1819" s="791"/>
    </row>
    <row r="1820" spans="10:10">
      <c r="J1820" s="791"/>
    </row>
    <row r="1821" spans="10:10">
      <c r="J1821" s="791"/>
    </row>
    <row r="1822" spans="10:10">
      <c r="J1822" s="791"/>
    </row>
    <row r="1823" spans="10:10">
      <c r="J1823" s="791"/>
    </row>
    <row r="1824" spans="10:10">
      <c r="J1824" s="791"/>
    </row>
    <row r="1825" spans="10:10">
      <c r="J1825" s="791"/>
    </row>
    <row r="1826" spans="10:10">
      <c r="J1826" s="791"/>
    </row>
    <row r="1827" spans="10:10">
      <c r="J1827" s="791"/>
    </row>
    <row r="1828" spans="10:10">
      <c r="J1828" s="791"/>
    </row>
    <row r="1829" spans="10:10">
      <c r="J1829" s="791"/>
    </row>
    <row r="1830" spans="10:10">
      <c r="J1830" s="791"/>
    </row>
    <row r="1831" spans="10:10">
      <c r="J1831" s="791"/>
    </row>
    <row r="1832" spans="10:10">
      <c r="J1832" s="791"/>
    </row>
    <row r="1833" spans="10:10">
      <c r="J1833" s="791"/>
    </row>
    <row r="1834" spans="10:10">
      <c r="J1834" s="791"/>
    </row>
    <row r="1835" spans="10:10">
      <c r="J1835" s="791"/>
    </row>
    <row r="1836" spans="10:10">
      <c r="J1836" s="791"/>
    </row>
    <row r="1837" spans="10:10">
      <c r="J1837" s="791"/>
    </row>
    <row r="1838" spans="10:10">
      <c r="J1838" s="791"/>
    </row>
    <row r="1839" spans="10:10">
      <c r="J1839" s="791"/>
    </row>
    <row r="1840" spans="10:10">
      <c r="J1840" s="791"/>
    </row>
    <row r="1841" spans="10:10">
      <c r="J1841" s="791"/>
    </row>
    <row r="1842" spans="10:10">
      <c r="J1842" s="791"/>
    </row>
    <row r="1843" spans="10:10">
      <c r="J1843" s="791"/>
    </row>
    <row r="1844" spans="10:10">
      <c r="J1844" s="791"/>
    </row>
    <row r="1845" spans="10:10">
      <c r="J1845" s="791"/>
    </row>
    <row r="1846" spans="10:10">
      <c r="J1846" s="791"/>
    </row>
    <row r="1847" spans="10:10">
      <c r="J1847" s="791"/>
    </row>
    <row r="1848" spans="10:10">
      <c r="J1848" s="791"/>
    </row>
    <row r="1849" spans="10:10">
      <c r="J1849" s="791"/>
    </row>
    <row r="1850" spans="10:10">
      <c r="J1850" s="791"/>
    </row>
    <row r="1851" spans="10:10">
      <c r="J1851" s="791"/>
    </row>
    <row r="1852" spans="10:10">
      <c r="J1852" s="791"/>
    </row>
    <row r="1853" spans="10:10">
      <c r="J1853" s="791"/>
    </row>
    <row r="1854" spans="10:10">
      <c r="J1854" s="791"/>
    </row>
    <row r="1855" spans="10:10">
      <c r="J1855" s="791"/>
    </row>
    <row r="1856" spans="10:10">
      <c r="J1856" s="791"/>
    </row>
    <row r="1857" spans="10:10">
      <c r="J1857" s="791"/>
    </row>
    <row r="1858" spans="10:10">
      <c r="J1858" s="791"/>
    </row>
    <row r="1859" spans="10:10">
      <c r="J1859" s="791"/>
    </row>
    <row r="1860" spans="10:10">
      <c r="J1860" s="791"/>
    </row>
    <row r="1861" spans="10:10">
      <c r="J1861" s="791"/>
    </row>
    <row r="1862" spans="10:10">
      <c r="J1862" s="791"/>
    </row>
    <row r="1863" spans="10:10">
      <c r="J1863" s="791"/>
    </row>
    <row r="1864" spans="10:10">
      <c r="J1864" s="791"/>
    </row>
    <row r="1865" spans="10:10">
      <c r="J1865" s="791"/>
    </row>
    <row r="1866" spans="10:10">
      <c r="J1866" s="791"/>
    </row>
    <row r="1867" spans="10:10">
      <c r="J1867" s="791"/>
    </row>
    <row r="1868" spans="10:10">
      <c r="J1868" s="791"/>
    </row>
    <row r="1869" spans="10:10">
      <c r="J1869" s="791"/>
    </row>
    <row r="1870" spans="10:10">
      <c r="J1870" s="791"/>
    </row>
    <row r="1871" spans="10:10">
      <c r="J1871" s="791"/>
    </row>
    <row r="1872" spans="10:10">
      <c r="J1872" s="791"/>
    </row>
    <row r="1873" spans="10:10">
      <c r="J1873" s="791"/>
    </row>
    <row r="1874" spans="10:10">
      <c r="J1874" s="791"/>
    </row>
    <row r="1875" spans="10:10">
      <c r="J1875" s="791"/>
    </row>
    <row r="1876" spans="10:10">
      <c r="J1876" s="791"/>
    </row>
    <row r="1877" spans="10:10">
      <c r="J1877" s="791"/>
    </row>
    <row r="1878" spans="10:10">
      <c r="J1878" s="791"/>
    </row>
    <row r="1879" spans="10:10">
      <c r="J1879" s="791"/>
    </row>
    <row r="1880" spans="10:10">
      <c r="J1880" s="791"/>
    </row>
    <row r="1881" spans="10:10">
      <c r="J1881" s="791"/>
    </row>
    <row r="1882" spans="10:10">
      <c r="J1882" s="791"/>
    </row>
    <row r="1883" spans="10:10">
      <c r="J1883" s="791"/>
    </row>
    <row r="1884" spans="10:10">
      <c r="J1884" s="791"/>
    </row>
    <row r="1885" spans="10:10">
      <c r="J1885" s="791"/>
    </row>
    <row r="1886" spans="10:10">
      <c r="J1886" s="791"/>
    </row>
    <row r="1887" spans="10:10">
      <c r="J1887" s="791"/>
    </row>
    <row r="1888" spans="10:10">
      <c r="J1888" s="791"/>
    </row>
    <row r="1889" spans="10:10">
      <c r="J1889" s="791"/>
    </row>
    <row r="1890" spans="10:10">
      <c r="J1890" s="791"/>
    </row>
    <row r="1891" spans="10:10">
      <c r="J1891" s="791"/>
    </row>
    <row r="1892" spans="10:10">
      <c r="J1892" s="791"/>
    </row>
    <row r="1893" spans="10:10">
      <c r="J1893" s="791"/>
    </row>
    <row r="1894" spans="10:10">
      <c r="J1894" s="791"/>
    </row>
    <row r="1895" spans="10:10">
      <c r="J1895" s="791"/>
    </row>
    <row r="1896" spans="10:10">
      <c r="J1896" s="791"/>
    </row>
    <row r="1897" spans="10:10">
      <c r="J1897" s="791"/>
    </row>
    <row r="1898" spans="10:10">
      <c r="J1898" s="791"/>
    </row>
    <row r="1899" spans="10:10">
      <c r="J1899" s="791"/>
    </row>
    <row r="1900" spans="10:10">
      <c r="J1900" s="791"/>
    </row>
    <row r="1901" spans="10:10">
      <c r="J1901" s="791"/>
    </row>
    <row r="1902" spans="10:10">
      <c r="J1902" s="791"/>
    </row>
    <row r="1903" spans="10:10">
      <c r="J1903" s="791"/>
    </row>
    <row r="1904" spans="10:10">
      <c r="J1904" s="791"/>
    </row>
    <row r="1905" spans="10:10">
      <c r="J1905" s="791"/>
    </row>
    <row r="1906" spans="10:10">
      <c r="J1906" s="791"/>
    </row>
    <row r="1907" spans="10:10">
      <c r="J1907" s="791"/>
    </row>
    <row r="1908" spans="10:10">
      <c r="J1908" s="791"/>
    </row>
    <row r="1909" spans="10:10">
      <c r="J1909" s="791"/>
    </row>
    <row r="1910" spans="10:10">
      <c r="J1910" s="791"/>
    </row>
    <row r="1911" spans="10:10">
      <c r="J1911" s="791"/>
    </row>
    <row r="1912" spans="10:10">
      <c r="J1912" s="791"/>
    </row>
    <row r="1913" spans="10:10">
      <c r="J1913" s="791"/>
    </row>
    <row r="1914" spans="10:10">
      <c r="J1914" s="791"/>
    </row>
    <row r="1915" spans="10:10">
      <c r="J1915" s="791"/>
    </row>
    <row r="1916" spans="10:10">
      <c r="J1916" s="791"/>
    </row>
    <row r="1917" spans="10:10">
      <c r="J1917" s="791"/>
    </row>
    <row r="1918" spans="10:10">
      <c r="J1918" s="791"/>
    </row>
    <row r="1919" spans="10:10">
      <c r="J1919" s="791"/>
    </row>
    <row r="1920" spans="10:10">
      <c r="J1920" s="791"/>
    </row>
    <row r="1921" spans="10:10">
      <c r="J1921" s="791"/>
    </row>
    <row r="1922" spans="10:10">
      <c r="J1922" s="791"/>
    </row>
    <row r="1923" spans="10:10">
      <c r="J1923" s="791"/>
    </row>
    <row r="1924" spans="10:10">
      <c r="J1924" s="791"/>
    </row>
    <row r="1925" spans="10:10">
      <c r="J1925" s="791"/>
    </row>
    <row r="1926" spans="10:10">
      <c r="J1926" s="791"/>
    </row>
    <row r="1927" spans="10:10">
      <c r="J1927" s="791"/>
    </row>
    <row r="1928" spans="10:10">
      <c r="J1928" s="791"/>
    </row>
    <row r="1929" spans="10:10">
      <c r="J1929" s="791"/>
    </row>
    <row r="1930" spans="10:10">
      <c r="J1930" s="791"/>
    </row>
    <row r="1931" spans="10:10">
      <c r="J1931" s="791"/>
    </row>
    <row r="1932" spans="10:10">
      <c r="J1932" s="791"/>
    </row>
    <row r="1933" spans="10:10">
      <c r="J1933" s="791"/>
    </row>
    <row r="1934" spans="10:10">
      <c r="J1934" s="791"/>
    </row>
    <row r="1935" spans="10:10">
      <c r="J1935" s="791"/>
    </row>
    <row r="1936" spans="10:10">
      <c r="J1936" s="791"/>
    </row>
    <row r="1937" spans="10:10">
      <c r="J1937" s="791"/>
    </row>
    <row r="1938" spans="10:10">
      <c r="J1938" s="791"/>
    </row>
    <row r="1939" spans="10:10">
      <c r="J1939" s="791"/>
    </row>
    <row r="1940" spans="10:10">
      <c r="J1940" s="791"/>
    </row>
    <row r="1941" spans="10:10">
      <c r="J1941" s="791"/>
    </row>
    <row r="1942" spans="10:10">
      <c r="J1942" s="791"/>
    </row>
    <row r="1943" spans="10:10">
      <c r="J1943" s="791"/>
    </row>
    <row r="1944" spans="10:10">
      <c r="J1944" s="791"/>
    </row>
    <row r="1945" spans="10:10">
      <c r="J1945" s="791"/>
    </row>
    <row r="1946" spans="10:10">
      <c r="J1946" s="791"/>
    </row>
    <row r="1947" spans="10:10">
      <c r="J1947" s="791"/>
    </row>
    <row r="1948" spans="10:10">
      <c r="J1948" s="791"/>
    </row>
    <row r="1949" spans="10:10">
      <c r="J1949" s="791"/>
    </row>
    <row r="1950" spans="10:10">
      <c r="J1950" s="791"/>
    </row>
    <row r="1951" spans="10:10">
      <c r="J1951" s="791"/>
    </row>
    <row r="1952" spans="10:10">
      <c r="J1952" s="791"/>
    </row>
    <row r="1953" spans="10:10">
      <c r="J1953" s="791"/>
    </row>
    <row r="1954" spans="10:10">
      <c r="J1954" s="791"/>
    </row>
    <row r="1955" spans="10:10">
      <c r="J1955" s="791"/>
    </row>
    <row r="1956" spans="10:10">
      <c r="J1956" s="791"/>
    </row>
    <row r="1957" spans="10:10">
      <c r="J1957" s="791"/>
    </row>
    <row r="1958" spans="10:10">
      <c r="J1958" s="791"/>
    </row>
    <row r="1959" spans="10:10">
      <c r="J1959" s="791"/>
    </row>
    <row r="1960" spans="10:10">
      <c r="J1960" s="791"/>
    </row>
    <row r="1961" spans="10:10">
      <c r="J1961" s="791"/>
    </row>
    <row r="1962" spans="10:10">
      <c r="J1962" s="791"/>
    </row>
    <row r="1963" spans="10:10">
      <c r="J1963" s="791"/>
    </row>
    <row r="1964" spans="10:10">
      <c r="J1964" s="791"/>
    </row>
    <row r="1965" spans="10:10">
      <c r="J1965" s="791"/>
    </row>
    <row r="1966" spans="10:10">
      <c r="J1966" s="791"/>
    </row>
    <row r="1967" spans="10:10">
      <c r="J1967" s="791"/>
    </row>
    <row r="1968" spans="10:10">
      <c r="J1968" s="791"/>
    </row>
    <row r="1969" spans="10:10">
      <c r="J1969" s="791"/>
    </row>
    <row r="1970" spans="10:10">
      <c r="J1970" s="791"/>
    </row>
    <row r="1971" spans="10:10">
      <c r="J1971" s="791"/>
    </row>
    <row r="1972" spans="10:10">
      <c r="J1972" s="791"/>
    </row>
    <row r="1973" spans="10:10">
      <c r="J1973" s="791"/>
    </row>
    <row r="1974" spans="10:10">
      <c r="J1974" s="791"/>
    </row>
    <row r="1975" spans="10:10">
      <c r="J1975" s="791"/>
    </row>
    <row r="1976" spans="10:10">
      <c r="J1976" s="791"/>
    </row>
    <row r="1977" spans="10:10">
      <c r="J1977" s="791"/>
    </row>
    <row r="1978" spans="10:10">
      <c r="J1978" s="791"/>
    </row>
    <row r="1979" spans="10:10">
      <c r="J1979" s="791"/>
    </row>
    <row r="1980" spans="10:10">
      <c r="J1980" s="791"/>
    </row>
    <row r="1981" spans="10:10">
      <c r="J1981" s="791"/>
    </row>
    <row r="1982" spans="10:10">
      <c r="J1982" s="791"/>
    </row>
    <row r="1983" spans="10:10">
      <c r="J1983" s="791"/>
    </row>
    <row r="1984" spans="10:10">
      <c r="J1984" s="791"/>
    </row>
    <row r="1985" spans="10:10">
      <c r="J1985" s="791"/>
    </row>
    <row r="1986" spans="10:10">
      <c r="J1986" s="791"/>
    </row>
    <row r="1987" spans="10:10">
      <c r="J1987" s="791"/>
    </row>
    <row r="1988" spans="10:10">
      <c r="J1988" s="791"/>
    </row>
    <row r="1989" spans="10:10">
      <c r="J1989" s="791"/>
    </row>
  </sheetData>
  <sheetProtection algorithmName="SHA-512" hashValue="dtfNioDBGLohN0Z1kwVZduQJjr0/T0ly371BjGNxCz1q7pni9u2KecRd9BoqQMNFuvc12UuykS2xUBO+AT2ihQ==" saltValue="cb/7xgjubiSdwbAUYGLwyw==" spinCount="100000" sheet="1" selectLockedCells="1"/>
  <mergeCells count="14">
    <mergeCell ref="B6:D6"/>
    <mergeCell ref="F3:I3"/>
    <mergeCell ref="G4:I4"/>
    <mergeCell ref="I8:K8"/>
    <mergeCell ref="I10:J10"/>
    <mergeCell ref="D5:E5"/>
    <mergeCell ref="E6:I6"/>
    <mergeCell ref="B9:I9"/>
    <mergeCell ref="B1:K1"/>
    <mergeCell ref="B3:C3"/>
    <mergeCell ref="D3:E3"/>
    <mergeCell ref="B4:C4"/>
    <mergeCell ref="D4:E4"/>
    <mergeCell ref="B2:K2"/>
  </mergeCells>
  <dataValidations count="1">
    <dataValidation allowBlank="1" showErrorMessage="1" prompt="Enter costs per home including homebuyer unit and rental units." sqref="H11:H19" xr:uid="{00000000-0002-0000-1300-000000000000}"/>
  </dataValidations>
  <printOptions horizontalCentered="1"/>
  <pageMargins left="0.7" right="0.7" top="0.75" bottom="0.75" header="0.3" footer="0.3"/>
  <pageSetup scale="91" fitToHeight="2" orientation="portrait" r:id="rId1"/>
  <headerFooter>
    <oddFooter>&amp;L&amp;"Calibri,Regular"&amp;9&amp;F
&amp;A&amp;R&amp;"Calibri,Regular"&amp;9Page &amp;P of &amp;N
&amp;D</oddFooter>
  </headerFooter>
  <rowBreaks count="2" manualBreakCount="2">
    <brk id="16" min="1" max="10" man="1"/>
    <brk id="23" min="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K191"/>
  <sheetViews>
    <sheetView topLeftCell="A16" zoomScale="92" zoomScaleNormal="92" workbookViewId="0">
      <selection activeCell="D52" sqref="D52"/>
    </sheetView>
  </sheetViews>
  <sheetFormatPr defaultColWidth="8.85546875" defaultRowHeight="11.25"/>
  <cols>
    <col min="1" max="1" width="3.5703125" style="7" customWidth="1"/>
    <col min="2" max="2" width="4.5703125" style="389" customWidth="1"/>
    <col min="3" max="3" width="3.42578125" style="46" customWidth="1"/>
    <col min="4" max="4" width="85.5703125" style="7" customWidth="1"/>
    <col min="5" max="5" width="1.5703125" style="7" customWidth="1"/>
    <col min="6" max="16384" width="8.85546875" style="7"/>
  </cols>
  <sheetData>
    <row r="1" spans="1:11" ht="36" customHeight="1">
      <c r="A1" s="1821" t="s">
        <v>804</v>
      </c>
      <c r="B1" s="1821"/>
      <c r="C1" s="1821"/>
      <c r="D1" s="1821"/>
      <c r="E1" s="31"/>
      <c r="F1" s="31"/>
      <c r="G1" s="31"/>
      <c r="H1" s="31"/>
      <c r="I1" s="31"/>
      <c r="J1" s="32"/>
    </row>
    <row r="2" spans="1:11" ht="6.75" customHeight="1">
      <c r="B2" s="378"/>
      <c r="C2" s="33"/>
      <c r="D2" s="34"/>
      <c r="E2" s="34"/>
      <c r="F2" s="34"/>
      <c r="G2" s="34"/>
      <c r="H2" s="34"/>
      <c r="I2" s="34"/>
      <c r="K2" s="35"/>
    </row>
    <row r="3" spans="1:11" ht="15" customHeight="1">
      <c r="B3" s="1823" t="s">
        <v>47</v>
      </c>
      <c r="C3" s="1823"/>
      <c r="D3" s="1823"/>
      <c r="E3" s="36"/>
      <c r="F3" s="36"/>
      <c r="G3" s="36"/>
      <c r="H3" s="36"/>
      <c r="I3" s="36"/>
    </row>
    <row r="4" spans="1:11" ht="28.7" customHeight="1">
      <c r="B4" s="517"/>
      <c r="C4" s="304" t="s">
        <v>48</v>
      </c>
      <c r="D4" s="370" t="s">
        <v>447</v>
      </c>
      <c r="E4" s="36"/>
      <c r="F4" s="36"/>
      <c r="G4" s="36"/>
      <c r="H4" s="36"/>
      <c r="I4" s="36"/>
    </row>
    <row r="5" spans="1:11" ht="15">
      <c r="B5" s="379"/>
      <c r="C5" s="304" t="s">
        <v>49</v>
      </c>
      <c r="D5" s="303" t="s">
        <v>347</v>
      </c>
      <c r="E5" s="36"/>
      <c r="F5" s="34"/>
      <c r="G5" s="36"/>
      <c r="H5" s="36"/>
      <c r="I5" s="36"/>
    </row>
    <row r="6" spans="1:11" ht="14.45" customHeight="1">
      <c r="B6" s="379"/>
      <c r="C6" s="304" t="s">
        <v>51</v>
      </c>
      <c r="D6" s="305" t="s">
        <v>50</v>
      </c>
      <c r="E6" s="36"/>
      <c r="F6" s="36"/>
      <c r="G6" s="36"/>
      <c r="H6" s="36"/>
      <c r="I6" s="36"/>
    </row>
    <row r="7" spans="1:11" ht="14.45" customHeight="1">
      <c r="B7" s="379"/>
      <c r="C7" s="304"/>
      <c r="D7" s="306" t="s">
        <v>353</v>
      </c>
      <c r="E7" s="36"/>
      <c r="F7" s="36"/>
      <c r="G7" s="36"/>
      <c r="H7" s="36"/>
      <c r="I7" s="36"/>
    </row>
    <row r="8" spans="1:11" ht="15">
      <c r="B8" s="379"/>
      <c r="C8" s="304"/>
      <c r="D8" s="306" t="s">
        <v>352</v>
      </c>
      <c r="E8" s="36"/>
      <c r="F8" s="36"/>
      <c r="G8" s="36"/>
      <c r="H8" s="36"/>
      <c r="I8" s="36"/>
    </row>
    <row r="9" spans="1:11" ht="15">
      <c r="B9" s="379"/>
      <c r="C9" s="304"/>
      <c r="D9" s="306" t="s">
        <v>270</v>
      </c>
      <c r="E9" s="36"/>
      <c r="F9" s="36"/>
      <c r="G9" s="36"/>
      <c r="H9" s="36"/>
      <c r="I9" s="36"/>
    </row>
    <row r="10" spans="1:11" ht="15">
      <c r="B10" s="379"/>
      <c r="C10" s="304"/>
      <c r="D10" s="306" t="s">
        <v>349</v>
      </c>
      <c r="E10" s="36"/>
      <c r="F10" s="34"/>
      <c r="G10" s="36"/>
      <c r="H10" s="36"/>
      <c r="I10" s="36"/>
    </row>
    <row r="11" spans="1:11" ht="15">
      <c r="B11" s="379"/>
      <c r="C11" s="304"/>
      <c r="D11" s="307" t="s">
        <v>435</v>
      </c>
      <c r="E11" s="36"/>
      <c r="F11" s="36"/>
      <c r="G11" s="36"/>
      <c r="H11" s="36"/>
      <c r="I11" s="36"/>
    </row>
    <row r="12" spans="1:11" ht="15">
      <c r="B12" s="379"/>
      <c r="C12" s="304"/>
      <c r="D12" s="306" t="s">
        <v>271</v>
      </c>
      <c r="E12" s="36"/>
      <c r="F12" s="36"/>
      <c r="G12" s="36"/>
      <c r="H12" s="36"/>
      <c r="I12" s="36"/>
    </row>
    <row r="13" spans="1:11" ht="15">
      <c r="B13" s="379"/>
      <c r="C13" s="304"/>
      <c r="D13" s="306" t="s">
        <v>350</v>
      </c>
      <c r="E13" s="36"/>
      <c r="F13" s="36"/>
      <c r="G13" s="36"/>
      <c r="H13" s="36"/>
      <c r="I13" s="36"/>
    </row>
    <row r="14" spans="1:11" ht="15">
      <c r="B14" s="379"/>
      <c r="C14" s="304"/>
      <c r="D14" s="306" t="s">
        <v>351</v>
      </c>
      <c r="E14" s="36"/>
      <c r="F14" s="36"/>
      <c r="G14" s="36"/>
      <c r="H14" s="36"/>
      <c r="I14" s="36"/>
    </row>
    <row r="15" spans="1:11" ht="15">
      <c r="B15" s="379"/>
      <c r="C15" s="304"/>
      <c r="D15" s="306" t="s">
        <v>572</v>
      </c>
      <c r="E15" s="36"/>
      <c r="F15" s="36"/>
      <c r="G15" s="36"/>
      <c r="H15" s="36"/>
      <c r="I15" s="36"/>
    </row>
    <row r="16" spans="1:11" s="3" customFormat="1" ht="18" customHeight="1">
      <c r="B16" s="379"/>
      <c r="C16" s="304" t="s">
        <v>52</v>
      </c>
      <c r="D16" s="305" t="s">
        <v>355</v>
      </c>
      <c r="E16" s="303"/>
      <c r="F16" s="303"/>
      <c r="G16" s="303"/>
      <c r="H16" s="303"/>
      <c r="I16" s="303"/>
    </row>
    <row r="17" spans="2:9" s="3" customFormat="1" ht="31.5" customHeight="1">
      <c r="B17" s="379"/>
      <c r="C17" s="304" t="s">
        <v>53</v>
      </c>
      <c r="D17" s="305" t="s">
        <v>354</v>
      </c>
      <c r="E17" s="303"/>
      <c r="F17" s="303"/>
      <c r="G17" s="303"/>
      <c r="H17" s="303"/>
      <c r="I17" s="303"/>
    </row>
    <row r="18" spans="2:9" s="40" customFormat="1" ht="15.75" customHeight="1">
      <c r="B18" s="1823" t="s">
        <v>353</v>
      </c>
      <c r="C18" s="1823"/>
      <c r="D18" s="1823"/>
      <c r="E18" s="39"/>
      <c r="F18" s="39"/>
      <c r="G18" s="39"/>
      <c r="H18" s="39"/>
      <c r="I18" s="39"/>
    </row>
    <row r="19" spans="2:9" s="40" customFormat="1" ht="15.75">
      <c r="B19" s="380"/>
      <c r="C19" s="304" t="s">
        <v>48</v>
      </c>
      <c r="D19" s="303" t="s">
        <v>801</v>
      </c>
      <c r="E19" s="39"/>
      <c r="F19" s="39"/>
      <c r="G19" s="39"/>
      <c r="H19" s="39"/>
      <c r="I19" s="39"/>
    </row>
    <row r="20" spans="2:9" s="40" customFormat="1" ht="30">
      <c r="B20" s="380"/>
      <c r="C20" s="304" t="s">
        <v>49</v>
      </c>
      <c r="D20" s="303" t="s">
        <v>803</v>
      </c>
      <c r="E20" s="39"/>
      <c r="F20" s="39"/>
      <c r="G20" s="39"/>
      <c r="H20" s="39"/>
      <c r="I20" s="39"/>
    </row>
    <row r="21" spans="2:9" s="40" customFormat="1" ht="15.75" customHeight="1">
      <c r="B21" s="1823" t="s">
        <v>352</v>
      </c>
      <c r="C21" s="1823"/>
      <c r="D21" s="1823"/>
      <c r="E21" s="39"/>
      <c r="F21" s="39"/>
      <c r="G21" s="39"/>
      <c r="H21" s="1822"/>
      <c r="I21" s="1822"/>
    </row>
    <row r="22" spans="2:9" s="344" customFormat="1" ht="15.75">
      <c r="B22" s="380"/>
      <c r="C22" s="304" t="s">
        <v>48</v>
      </c>
      <c r="D22" s="370" t="s">
        <v>364</v>
      </c>
      <c r="E22" s="459"/>
      <c r="F22" s="459"/>
      <c r="G22" s="459"/>
      <c r="H22" s="459"/>
      <c r="I22" s="459"/>
    </row>
    <row r="23" spans="2:9" s="344" customFormat="1" ht="15.75">
      <c r="B23" s="380"/>
      <c r="C23" s="304" t="s">
        <v>49</v>
      </c>
      <c r="D23" s="370" t="s">
        <v>365</v>
      </c>
      <c r="E23" s="459"/>
      <c r="F23" s="459"/>
      <c r="G23" s="459"/>
      <c r="H23" s="459"/>
      <c r="I23" s="459"/>
    </row>
    <row r="24" spans="2:9" s="3" customFormat="1" ht="15" customHeight="1">
      <c r="B24" s="383"/>
      <c r="C24" s="304" t="s">
        <v>51</v>
      </c>
      <c r="D24" s="303" t="s">
        <v>366</v>
      </c>
      <c r="E24" s="303"/>
      <c r="F24" s="303"/>
      <c r="G24" s="303"/>
      <c r="H24" s="303"/>
      <c r="I24" s="303"/>
    </row>
    <row r="25" spans="2:9" s="40" customFormat="1" ht="15.75" customHeight="1">
      <c r="B25" s="1823" t="s">
        <v>270</v>
      </c>
      <c r="C25" s="1823"/>
      <c r="D25" s="1823"/>
      <c r="E25" s="39"/>
      <c r="F25" s="39"/>
      <c r="G25" s="39"/>
      <c r="H25" s="1822"/>
      <c r="I25" s="1822"/>
    </row>
    <row r="26" spans="2:9" s="40" customFormat="1" ht="15.75">
      <c r="B26" s="380"/>
      <c r="C26" s="304" t="s">
        <v>48</v>
      </c>
      <c r="D26" s="370" t="s">
        <v>394</v>
      </c>
      <c r="E26" s="39"/>
      <c r="F26" s="39"/>
      <c r="G26" s="39"/>
      <c r="H26" s="39"/>
      <c r="I26" s="39"/>
    </row>
    <row r="27" spans="2:9" s="40" customFormat="1" ht="30">
      <c r="B27" s="380"/>
      <c r="C27" s="304" t="s">
        <v>49</v>
      </c>
      <c r="D27" s="370" t="s">
        <v>393</v>
      </c>
      <c r="E27" s="39"/>
      <c r="F27" s="39"/>
      <c r="G27" s="39"/>
      <c r="H27" s="39"/>
      <c r="I27" s="39"/>
    </row>
    <row r="28" spans="2:9" s="40" customFormat="1" ht="15.75" customHeight="1">
      <c r="B28" s="1823" t="s">
        <v>349</v>
      </c>
      <c r="C28" s="1823"/>
      <c r="D28" s="1823"/>
      <c r="E28" s="39"/>
      <c r="F28" s="39"/>
      <c r="G28" s="39"/>
      <c r="H28" s="1822"/>
      <c r="I28" s="1822"/>
    </row>
    <row r="29" spans="2:9" s="40" customFormat="1" ht="15.75">
      <c r="B29" s="381"/>
      <c r="C29" s="304" t="s">
        <v>48</v>
      </c>
      <c r="D29" s="370" t="s">
        <v>395</v>
      </c>
      <c r="E29" s="39"/>
      <c r="F29" s="39"/>
      <c r="G29" s="39"/>
      <c r="H29" s="39"/>
      <c r="I29" s="39"/>
    </row>
    <row r="30" spans="2:9" s="40" customFormat="1" ht="30">
      <c r="B30" s="381"/>
      <c r="C30" s="304" t="s">
        <v>49</v>
      </c>
      <c r="D30" s="370" t="s">
        <v>396</v>
      </c>
      <c r="E30" s="39"/>
      <c r="F30" s="39"/>
      <c r="G30" s="39"/>
      <c r="H30" s="39"/>
      <c r="I30" s="39"/>
    </row>
    <row r="31" spans="2:9" s="40" customFormat="1" ht="15.75">
      <c r="B31" s="381"/>
      <c r="C31" s="304" t="s">
        <v>51</v>
      </c>
      <c r="D31" s="305" t="s">
        <v>397</v>
      </c>
      <c r="E31" s="39"/>
      <c r="F31" s="39"/>
      <c r="G31" s="39"/>
      <c r="H31" s="39"/>
      <c r="I31" s="39"/>
    </row>
    <row r="32" spans="2:9" s="3" customFormat="1" ht="15">
      <c r="B32" s="383"/>
      <c r="C32" s="304" t="s">
        <v>52</v>
      </c>
      <c r="D32" s="303" t="s">
        <v>535</v>
      </c>
      <c r="E32" s="303"/>
      <c r="F32" s="303"/>
      <c r="G32" s="303"/>
      <c r="H32" s="303"/>
      <c r="I32" s="303"/>
    </row>
    <row r="33" spans="2:9" s="40" customFormat="1" ht="15.75" customHeight="1">
      <c r="B33" s="1823" t="s">
        <v>436</v>
      </c>
      <c r="C33" s="1823"/>
      <c r="D33" s="1823"/>
      <c r="E33" s="39"/>
      <c r="F33" s="39"/>
      <c r="G33" s="39"/>
      <c r="H33" s="1822"/>
      <c r="I33" s="1822"/>
    </row>
    <row r="34" spans="2:9" s="40" customFormat="1" ht="30" customHeight="1">
      <c r="B34" s="381"/>
      <c r="C34" s="304" t="s">
        <v>48</v>
      </c>
      <c r="D34" s="370" t="s">
        <v>536</v>
      </c>
      <c r="E34" s="39"/>
      <c r="F34" s="39"/>
      <c r="G34" s="39"/>
      <c r="H34" s="39"/>
      <c r="I34" s="39"/>
    </row>
    <row r="35" spans="2:9" s="40" customFormat="1" ht="30">
      <c r="B35" s="381"/>
      <c r="C35" s="304" t="s">
        <v>49</v>
      </c>
      <c r="D35" s="370" t="s">
        <v>437</v>
      </c>
      <c r="E35" s="39"/>
      <c r="F35" s="39"/>
      <c r="G35" s="39"/>
      <c r="H35" s="39"/>
      <c r="I35" s="39"/>
    </row>
    <row r="36" spans="2:9" s="40" customFormat="1" ht="17.25" customHeight="1">
      <c r="B36" s="381"/>
      <c r="C36" s="304" t="s">
        <v>51</v>
      </c>
      <c r="D36" s="303" t="s">
        <v>438</v>
      </c>
      <c r="E36" s="39"/>
      <c r="F36" s="39"/>
      <c r="G36" s="39"/>
      <c r="H36" s="39"/>
      <c r="I36" s="39"/>
    </row>
    <row r="37" spans="2:9" s="40" customFormat="1" ht="15.75" customHeight="1">
      <c r="B37" s="390" t="s">
        <v>271</v>
      </c>
      <c r="C37" s="517"/>
      <c r="D37" s="517"/>
      <c r="E37" s="39"/>
      <c r="F37" s="39"/>
      <c r="G37" s="39"/>
      <c r="H37" s="1822"/>
      <c r="I37" s="1822"/>
    </row>
    <row r="38" spans="2:9" s="40" customFormat="1" ht="30">
      <c r="B38" s="381"/>
      <c r="C38" s="304" t="s">
        <v>48</v>
      </c>
      <c r="D38" s="370" t="s">
        <v>399</v>
      </c>
      <c r="E38" s="39"/>
      <c r="F38" s="39"/>
      <c r="G38" s="39"/>
      <c r="H38" s="39"/>
      <c r="I38" s="39"/>
    </row>
    <row r="39" spans="2:9" s="40" customFormat="1" ht="60">
      <c r="B39" s="380"/>
      <c r="C39" s="304" t="s">
        <v>49</v>
      </c>
      <c r="D39" s="303" t="s">
        <v>843</v>
      </c>
      <c r="E39" s="39"/>
      <c r="F39" s="39"/>
      <c r="G39" s="39"/>
      <c r="H39" s="39"/>
      <c r="I39" s="39"/>
    </row>
    <row r="40" spans="2:9" ht="15">
      <c r="B40" s="382"/>
      <c r="C40" s="304" t="s">
        <v>51</v>
      </c>
      <c r="D40" s="303" t="s">
        <v>400</v>
      </c>
      <c r="E40" s="36"/>
      <c r="F40" s="36"/>
      <c r="G40" s="36"/>
      <c r="H40" s="36"/>
      <c r="I40" s="36"/>
    </row>
    <row r="41" spans="2:9" ht="30">
      <c r="B41" s="382"/>
      <c r="C41" s="304" t="s">
        <v>52</v>
      </c>
      <c r="D41" s="305" t="s">
        <v>348</v>
      </c>
      <c r="E41" s="36"/>
      <c r="F41" s="36"/>
      <c r="G41" s="36"/>
      <c r="H41" s="36"/>
      <c r="I41" s="36"/>
    </row>
    <row r="42" spans="2:9" s="40" customFormat="1" ht="15.75" customHeight="1">
      <c r="B42" s="390" t="s">
        <v>54</v>
      </c>
      <c r="C42" s="517"/>
      <c r="D42" s="517"/>
      <c r="E42" s="39"/>
      <c r="F42" s="39"/>
      <c r="G42" s="39"/>
      <c r="H42" s="1822"/>
      <c r="I42" s="1822"/>
    </row>
    <row r="43" spans="2:9" s="40" customFormat="1" ht="30" customHeight="1">
      <c r="B43" s="381"/>
      <c r="C43" s="304" t="s">
        <v>48</v>
      </c>
      <c r="D43" s="392" t="s">
        <v>537</v>
      </c>
      <c r="E43" s="39"/>
      <c r="F43" s="39"/>
      <c r="G43" s="39"/>
      <c r="H43" s="39"/>
      <c r="I43" s="39"/>
    </row>
    <row r="44" spans="2:9" s="40" customFormat="1" ht="15" customHeight="1">
      <c r="B44" s="381"/>
      <c r="C44" s="304" t="s">
        <v>401</v>
      </c>
      <c r="D44" s="392" t="s">
        <v>406</v>
      </c>
      <c r="E44" s="39"/>
      <c r="F44" s="39"/>
      <c r="G44" s="39"/>
      <c r="H44" s="39"/>
      <c r="I44" s="39"/>
    </row>
    <row r="45" spans="2:9" s="394" customFormat="1" ht="30">
      <c r="B45" s="391"/>
      <c r="C45" s="304" t="s">
        <v>806</v>
      </c>
      <c r="D45" s="392" t="s">
        <v>807</v>
      </c>
      <c r="E45" s="393"/>
      <c r="F45" s="393"/>
      <c r="G45" s="393"/>
      <c r="H45" s="393"/>
      <c r="I45" s="393"/>
    </row>
    <row r="46" spans="2:9" s="40" customFormat="1" ht="15.75" customHeight="1">
      <c r="B46" s="390" t="s">
        <v>351</v>
      </c>
      <c r="C46" s="517"/>
      <c r="D46" s="517"/>
      <c r="E46" s="39"/>
      <c r="F46" s="39"/>
      <c r="G46" s="39"/>
      <c r="H46" s="1822"/>
      <c r="I46" s="1822"/>
    </row>
    <row r="47" spans="2:9" s="47" customFormat="1" ht="15.75">
      <c r="B47" s="384"/>
      <c r="C47" s="304" t="s">
        <v>48</v>
      </c>
      <c r="D47" s="392" t="s">
        <v>538</v>
      </c>
      <c r="E47" s="308"/>
      <c r="F47" s="308"/>
      <c r="G47" s="308"/>
      <c r="H47" s="308"/>
      <c r="I47" s="308"/>
    </row>
    <row r="48" spans="2:9" s="394" customFormat="1" ht="15.75">
      <c r="B48" s="391"/>
      <c r="C48" s="304" t="s">
        <v>401</v>
      </c>
      <c r="D48" s="392" t="s">
        <v>534</v>
      </c>
      <c r="E48" s="393"/>
      <c r="F48" s="393"/>
      <c r="G48" s="393"/>
      <c r="H48" s="393"/>
      <c r="I48" s="393"/>
    </row>
    <row r="49" spans="2:9" s="47" customFormat="1" ht="15.75">
      <c r="B49" s="384"/>
      <c r="C49" s="37"/>
      <c r="D49" s="1824" t="s">
        <v>333</v>
      </c>
      <c r="E49" s="1825"/>
      <c r="F49" s="1825"/>
      <c r="G49" s="308"/>
      <c r="H49" s="308"/>
      <c r="I49" s="308"/>
    </row>
    <row r="50" spans="2:9" s="40" customFormat="1" ht="15.75" customHeight="1">
      <c r="B50" s="390" t="s">
        <v>523</v>
      </c>
      <c r="C50" s="517"/>
      <c r="D50" s="517"/>
      <c r="E50" s="39"/>
      <c r="F50" s="39"/>
      <c r="G50" s="39"/>
      <c r="H50" s="1822"/>
      <c r="I50" s="1822"/>
    </row>
    <row r="51" spans="2:9" s="47" customFormat="1" ht="15.75">
      <c r="B51" s="384"/>
      <c r="C51" s="304" t="s">
        <v>48</v>
      </c>
      <c r="D51" s="392" t="s">
        <v>524</v>
      </c>
      <c r="E51" s="308"/>
      <c r="F51" s="308"/>
      <c r="G51" s="308"/>
      <c r="H51" s="308"/>
      <c r="I51" s="308"/>
    </row>
    <row r="52" spans="2:9" s="394" customFormat="1" ht="15.75">
      <c r="B52" s="391"/>
      <c r="C52" s="304" t="s">
        <v>401</v>
      </c>
      <c r="D52" s="392" t="s">
        <v>534</v>
      </c>
      <c r="E52" s="393"/>
      <c r="F52" s="393"/>
      <c r="G52" s="393"/>
      <c r="H52" s="393"/>
      <c r="I52" s="393"/>
    </row>
    <row r="53" spans="2:9" ht="15.75">
      <c r="B53" s="1157" t="s">
        <v>631</v>
      </c>
      <c r="C53" s="1158"/>
      <c r="D53" s="1158"/>
    </row>
    <row r="54" spans="2:9" ht="15">
      <c r="B54" s="1159"/>
      <c r="C54" s="1160" t="s">
        <v>48</v>
      </c>
      <c r="D54" s="1161" t="s">
        <v>632</v>
      </c>
    </row>
    <row r="55" spans="2:9" ht="15">
      <c r="B55" s="1159"/>
      <c r="C55" s="1160" t="s">
        <v>401</v>
      </c>
      <c r="D55" s="1161" t="s">
        <v>633</v>
      </c>
      <c r="E55" s="36"/>
      <c r="F55" s="36"/>
      <c r="G55" s="36"/>
      <c r="H55" s="36"/>
      <c r="I55" s="36"/>
    </row>
    <row r="56" spans="2:9" ht="15">
      <c r="B56" s="1159"/>
      <c r="C56" s="1160" t="s">
        <v>634</v>
      </c>
      <c r="D56" s="1161" t="s">
        <v>635</v>
      </c>
      <c r="E56" s="41"/>
      <c r="F56" s="41"/>
      <c r="G56" s="41"/>
      <c r="H56" s="41"/>
      <c r="I56" s="41"/>
    </row>
    <row r="57" spans="2:9" ht="15">
      <c r="B57" s="1159"/>
      <c r="C57" s="1160" t="s">
        <v>636</v>
      </c>
      <c r="D57" s="1161" t="s">
        <v>637</v>
      </c>
      <c r="E57" s="41"/>
      <c r="F57" s="41"/>
      <c r="G57" s="41"/>
      <c r="H57" s="41"/>
      <c r="I57" s="41"/>
    </row>
    <row r="58" spans="2:9" ht="15">
      <c r="B58" s="382"/>
      <c r="C58" s="38"/>
      <c r="D58" s="36"/>
      <c r="E58" s="36"/>
      <c r="F58" s="36"/>
      <c r="G58" s="36"/>
      <c r="H58" s="36"/>
      <c r="I58" s="36"/>
    </row>
    <row r="59" spans="2:9" ht="15">
      <c r="B59" s="382"/>
      <c r="C59" s="41"/>
      <c r="D59" s="41"/>
      <c r="E59" s="41"/>
      <c r="F59" s="41"/>
      <c r="G59" s="41"/>
      <c r="H59" s="41"/>
      <c r="I59" s="41"/>
    </row>
    <row r="60" spans="2:9" ht="65.25" customHeight="1">
      <c r="B60" s="382"/>
      <c r="C60" s="38"/>
      <c r="D60" s="36"/>
      <c r="E60" s="36"/>
      <c r="F60" s="36"/>
      <c r="G60" s="36"/>
      <c r="H60" s="36"/>
      <c r="I60" s="36"/>
    </row>
    <row r="61" spans="2:9" ht="65.25" customHeight="1">
      <c r="B61" s="382"/>
      <c r="C61" s="41"/>
      <c r="D61" s="41"/>
      <c r="E61" s="41"/>
      <c r="F61" s="41"/>
      <c r="G61" s="41"/>
      <c r="H61" s="41"/>
      <c r="I61" s="41"/>
    </row>
    <row r="62" spans="2:9" ht="65.25" customHeight="1">
      <c r="B62" s="382"/>
      <c r="C62" s="38"/>
      <c r="D62" s="36"/>
      <c r="E62" s="36"/>
      <c r="F62" s="36"/>
      <c r="G62" s="36"/>
      <c r="H62" s="36"/>
      <c r="I62" s="36"/>
    </row>
    <row r="63" spans="2:9" ht="65.25" customHeight="1">
      <c r="B63" s="382"/>
      <c r="C63" s="41"/>
      <c r="D63" s="41"/>
      <c r="E63" s="41"/>
      <c r="F63" s="41"/>
      <c r="G63" s="41"/>
      <c r="H63" s="41"/>
      <c r="I63" s="41"/>
    </row>
    <row r="64" spans="2:9" ht="65.25" customHeight="1">
      <c r="B64" s="382"/>
      <c r="C64" s="38"/>
      <c r="D64" s="36"/>
      <c r="E64" s="36"/>
      <c r="F64" s="36"/>
      <c r="G64" s="36"/>
      <c r="H64" s="36"/>
      <c r="I64" s="36"/>
    </row>
    <row r="65" spans="2:9" ht="65.25" customHeight="1">
      <c r="B65" s="382"/>
      <c r="C65" s="41"/>
      <c r="D65" s="41"/>
      <c r="E65" s="41"/>
      <c r="F65" s="41"/>
      <c r="G65" s="41"/>
      <c r="H65" s="41"/>
      <c r="I65" s="41"/>
    </row>
    <row r="66" spans="2:9" ht="65.25" customHeight="1">
      <c r="B66" s="382"/>
      <c r="C66" s="38"/>
      <c r="D66" s="36"/>
      <c r="E66" s="36"/>
      <c r="F66" s="36"/>
      <c r="G66" s="36"/>
      <c r="H66" s="36"/>
      <c r="I66" s="36"/>
    </row>
    <row r="67" spans="2:9" ht="65.25" customHeight="1">
      <c r="B67" s="385"/>
      <c r="C67" s="42"/>
      <c r="D67" s="42"/>
      <c r="E67" s="42"/>
      <c r="F67" s="42"/>
      <c r="G67" s="42"/>
      <c r="H67" s="42"/>
      <c r="I67" s="42"/>
    </row>
    <row r="68" spans="2:9" ht="65.25" customHeight="1">
      <c r="B68" s="386"/>
      <c r="C68" s="43"/>
      <c r="D68" s="44"/>
      <c r="E68" s="44"/>
      <c r="F68" s="44"/>
      <c r="G68" s="44"/>
      <c r="H68" s="44"/>
      <c r="I68" s="44"/>
    </row>
    <row r="69" spans="2:9" ht="65.25" customHeight="1">
      <c r="B69" s="386"/>
      <c r="C69" s="43"/>
      <c r="D69" s="44"/>
      <c r="E69" s="44"/>
      <c r="F69" s="44"/>
      <c r="G69" s="44"/>
      <c r="H69" s="44"/>
      <c r="I69" s="44"/>
    </row>
    <row r="70" spans="2:9" ht="65.25" customHeight="1">
      <c r="B70" s="386"/>
      <c r="C70" s="43"/>
      <c r="D70" s="44"/>
      <c r="E70" s="44"/>
      <c r="F70" s="44"/>
      <c r="G70" s="44"/>
      <c r="H70" s="44"/>
      <c r="I70" s="44"/>
    </row>
    <row r="71" spans="2:9" ht="65.25" customHeight="1">
      <c r="B71" s="386"/>
      <c r="C71" s="43"/>
      <c r="D71" s="44"/>
      <c r="E71" s="44"/>
      <c r="F71" s="44"/>
      <c r="G71" s="44"/>
      <c r="H71" s="44"/>
      <c r="I71" s="44"/>
    </row>
    <row r="72" spans="2:9" ht="65.25" customHeight="1">
      <c r="B72" s="387"/>
      <c r="C72" s="45"/>
    </row>
    <row r="73" spans="2:9" ht="65.25" customHeight="1">
      <c r="B73" s="387"/>
    </row>
    <row r="74" spans="2:9" ht="65.25" customHeight="1">
      <c r="B74" s="387"/>
    </row>
    <row r="75" spans="2:9" ht="65.25" customHeight="1">
      <c r="B75" s="387"/>
    </row>
    <row r="76" spans="2:9" ht="65.25" customHeight="1">
      <c r="B76" s="387"/>
    </row>
    <row r="77" spans="2:9" ht="65.25" customHeight="1">
      <c r="B77" s="387"/>
    </row>
    <row r="78" spans="2:9" ht="65.25" customHeight="1">
      <c r="B78" s="387"/>
    </row>
    <row r="79" spans="2:9" ht="65.25" customHeight="1">
      <c r="B79" s="387"/>
    </row>
    <row r="80" spans="2:9" s="35" customFormat="1" ht="65.25" customHeight="1">
      <c r="B80" s="388"/>
      <c r="C80" s="46"/>
    </row>
    <row r="81" spans="2:2" ht="65.25" customHeight="1">
      <c r="B81" s="387"/>
    </row>
    <row r="82" spans="2:2" ht="65.25" customHeight="1">
      <c r="B82" s="387"/>
    </row>
    <row r="83" spans="2:2" ht="65.25" customHeight="1"/>
    <row r="84" spans="2:2" ht="65.25" customHeight="1"/>
    <row r="85" spans="2:2" ht="65.25" customHeight="1"/>
    <row r="86" spans="2:2" ht="65.25" customHeight="1"/>
    <row r="87" spans="2:2" s="46" customFormat="1" ht="65.25" customHeight="1">
      <c r="B87" s="389"/>
    </row>
    <row r="88" spans="2:2" s="46" customFormat="1" ht="65.25" customHeight="1">
      <c r="B88" s="389"/>
    </row>
    <row r="89" spans="2:2" s="46" customFormat="1" ht="65.25" customHeight="1">
      <c r="B89" s="389"/>
    </row>
    <row r="90" spans="2:2" s="46" customFormat="1" ht="65.25" customHeight="1">
      <c r="B90" s="387"/>
    </row>
    <row r="91" spans="2:2" s="46" customFormat="1" ht="65.25" customHeight="1">
      <c r="B91" s="387"/>
    </row>
    <row r="92" spans="2:2" s="46" customFormat="1" ht="65.25" customHeight="1">
      <c r="B92" s="387"/>
    </row>
    <row r="93" spans="2:2" s="46" customFormat="1" ht="65.25" customHeight="1">
      <c r="B93" s="387"/>
    </row>
    <row r="94" spans="2:2" s="46" customFormat="1" ht="65.25" customHeight="1">
      <c r="B94" s="387"/>
    </row>
    <row r="95" spans="2:2" s="46" customFormat="1" ht="65.25" customHeight="1">
      <c r="B95" s="389"/>
    </row>
    <row r="96" spans="2:2" s="46" customFormat="1" ht="65.25" customHeight="1">
      <c r="B96" s="389"/>
    </row>
    <row r="97" spans="2:3" s="46" customFormat="1" ht="65.25" customHeight="1">
      <c r="B97" s="389"/>
    </row>
    <row r="98" spans="2:3" s="46" customFormat="1" ht="65.25" customHeight="1">
      <c r="B98" s="389"/>
    </row>
    <row r="99" spans="2:3" s="46" customFormat="1" ht="65.25" customHeight="1">
      <c r="B99" s="387"/>
    </row>
    <row r="100" spans="2:3" s="46" customFormat="1" ht="65.25" customHeight="1">
      <c r="B100" s="389"/>
    </row>
    <row r="101" spans="2:3" s="46" customFormat="1" ht="65.25" customHeight="1">
      <c r="B101" s="389"/>
    </row>
    <row r="102" spans="2:3" s="46" customFormat="1" ht="65.25" customHeight="1">
      <c r="B102" s="389"/>
    </row>
    <row r="103" spans="2:3" ht="65.25" customHeight="1">
      <c r="B103" s="387"/>
    </row>
    <row r="104" spans="2:3" ht="65.25" customHeight="1"/>
    <row r="105" spans="2:3" ht="65.25" customHeight="1">
      <c r="C105" s="47"/>
    </row>
    <row r="106" spans="2:3" ht="65.25" customHeight="1"/>
    <row r="107" spans="2:3" ht="65.25" customHeight="1"/>
    <row r="108" spans="2:3" ht="65.25" customHeight="1"/>
    <row r="109" spans="2:3" ht="65.25" customHeight="1"/>
    <row r="110" spans="2:3" ht="65.25" customHeight="1"/>
    <row r="111" spans="2:3" ht="65.25" customHeight="1">
      <c r="B111" s="387"/>
    </row>
    <row r="112" spans="2:3" ht="65.25" customHeight="1">
      <c r="B112" s="387"/>
    </row>
    <row r="113" spans="2:2" ht="65.25" customHeight="1">
      <c r="B113" s="387"/>
    </row>
    <row r="114" spans="2:2" ht="65.25" customHeight="1">
      <c r="B114" s="387"/>
    </row>
    <row r="115" spans="2:2" ht="65.25" customHeight="1">
      <c r="B115" s="387"/>
    </row>
    <row r="116" spans="2:2" ht="65.25" customHeight="1">
      <c r="B116" s="387"/>
    </row>
    <row r="117" spans="2:2" ht="65.25" customHeight="1">
      <c r="B117" s="387"/>
    </row>
    <row r="118" spans="2:2" ht="65.25" customHeight="1">
      <c r="B118" s="387"/>
    </row>
    <row r="119" spans="2:2" s="46" customFormat="1" ht="65.25" customHeight="1">
      <c r="B119" s="387"/>
    </row>
    <row r="120" spans="2:2" s="46" customFormat="1" ht="65.25" customHeight="1">
      <c r="B120" s="387"/>
    </row>
    <row r="121" spans="2:2" s="46" customFormat="1" ht="65.25" customHeight="1">
      <c r="B121" s="387"/>
    </row>
    <row r="122" spans="2:2" s="46" customFormat="1" ht="65.25" customHeight="1">
      <c r="B122" s="387"/>
    </row>
    <row r="123" spans="2:2" s="46" customFormat="1" ht="65.25" customHeight="1">
      <c r="B123" s="387"/>
    </row>
    <row r="124" spans="2:2" s="46" customFormat="1" ht="65.25" customHeight="1">
      <c r="B124" s="387"/>
    </row>
    <row r="125" spans="2:2" s="46" customFormat="1" ht="65.25" customHeight="1">
      <c r="B125" s="387"/>
    </row>
    <row r="126" spans="2:2" s="46" customFormat="1" ht="65.25" customHeight="1">
      <c r="B126" s="387"/>
    </row>
    <row r="127" spans="2:2" s="46" customFormat="1" ht="65.25" customHeight="1">
      <c r="B127" s="387"/>
    </row>
    <row r="128" spans="2:2" s="46" customFormat="1" ht="65.25" customHeight="1">
      <c r="B128" s="387"/>
    </row>
    <row r="129" spans="2:2" s="46" customFormat="1" ht="65.25" customHeight="1">
      <c r="B129" s="387"/>
    </row>
    <row r="130" spans="2:2" s="46" customFormat="1" ht="65.25" customHeight="1">
      <c r="B130" s="387"/>
    </row>
    <row r="131" spans="2:2" s="46" customFormat="1" ht="65.25" customHeight="1">
      <c r="B131" s="387"/>
    </row>
    <row r="132" spans="2:2" s="46" customFormat="1" ht="65.25" customHeight="1">
      <c r="B132" s="387"/>
    </row>
    <row r="133" spans="2:2" s="46" customFormat="1" ht="65.25" customHeight="1">
      <c r="B133" s="387"/>
    </row>
    <row r="134" spans="2:2" s="46" customFormat="1" ht="65.25" customHeight="1">
      <c r="B134" s="387"/>
    </row>
    <row r="135" spans="2:2" s="46" customFormat="1" ht="65.25" customHeight="1">
      <c r="B135" s="387"/>
    </row>
    <row r="136" spans="2:2" s="46" customFormat="1" ht="65.25" customHeight="1">
      <c r="B136" s="387"/>
    </row>
    <row r="137" spans="2:2" s="46" customFormat="1" ht="65.25" customHeight="1">
      <c r="B137" s="387"/>
    </row>
    <row r="138" spans="2:2" s="46" customFormat="1" ht="65.25" customHeight="1">
      <c r="B138" s="387"/>
    </row>
    <row r="139" spans="2:2" s="46" customFormat="1" ht="65.25" customHeight="1">
      <c r="B139" s="387"/>
    </row>
    <row r="140" spans="2:2" s="46" customFormat="1" ht="65.25" customHeight="1">
      <c r="B140" s="387"/>
    </row>
    <row r="141" spans="2:2" s="46" customFormat="1" ht="65.25" customHeight="1">
      <c r="B141" s="387"/>
    </row>
    <row r="142" spans="2:2" s="46" customFormat="1" ht="65.25" customHeight="1">
      <c r="B142" s="387"/>
    </row>
    <row r="143" spans="2:2" s="46" customFormat="1" ht="65.25" customHeight="1">
      <c r="B143" s="387"/>
    </row>
    <row r="144" spans="2:2" s="46" customFormat="1" ht="65.25" customHeight="1">
      <c r="B144" s="387"/>
    </row>
    <row r="145" spans="2:2" s="46" customFormat="1" ht="65.25" customHeight="1">
      <c r="B145" s="387"/>
    </row>
    <row r="146" spans="2:2" s="46" customFormat="1" ht="65.25" customHeight="1">
      <c r="B146" s="387"/>
    </row>
    <row r="147" spans="2:2" s="46" customFormat="1" ht="65.25" customHeight="1">
      <c r="B147" s="387"/>
    </row>
    <row r="148" spans="2:2" s="46" customFormat="1" ht="65.25" customHeight="1">
      <c r="B148" s="387"/>
    </row>
    <row r="149" spans="2:2" s="46" customFormat="1" ht="65.25" customHeight="1">
      <c r="B149" s="387"/>
    </row>
    <row r="150" spans="2:2" s="46" customFormat="1" ht="65.25" customHeight="1">
      <c r="B150" s="387"/>
    </row>
    <row r="151" spans="2:2" s="46" customFormat="1" ht="65.25" customHeight="1">
      <c r="B151" s="387"/>
    </row>
    <row r="152" spans="2:2" s="46" customFormat="1" ht="65.25" customHeight="1">
      <c r="B152" s="387"/>
    </row>
    <row r="153" spans="2:2" s="46" customFormat="1" ht="65.25" customHeight="1">
      <c r="B153" s="387"/>
    </row>
    <row r="154" spans="2:2" s="46" customFormat="1" ht="65.25" customHeight="1">
      <c r="B154" s="387"/>
    </row>
    <row r="155" spans="2:2" s="46" customFormat="1" ht="65.25" customHeight="1">
      <c r="B155" s="387"/>
    </row>
    <row r="156" spans="2:2" s="46" customFormat="1" ht="65.25" customHeight="1">
      <c r="B156" s="387"/>
    </row>
    <row r="157" spans="2:2" s="46" customFormat="1" ht="65.25" customHeight="1">
      <c r="B157" s="387"/>
    </row>
    <row r="158" spans="2:2" s="46" customFormat="1" ht="65.25" customHeight="1">
      <c r="B158" s="387"/>
    </row>
    <row r="159" spans="2:2" s="46" customFormat="1" ht="65.25" customHeight="1">
      <c r="B159" s="387"/>
    </row>
    <row r="160" spans="2:2" s="46" customFormat="1" ht="65.25" customHeight="1">
      <c r="B160" s="387"/>
    </row>
    <row r="161" spans="2:2" s="46" customFormat="1" ht="65.25" customHeight="1">
      <c r="B161" s="387"/>
    </row>
    <row r="162" spans="2:2" s="46" customFormat="1" ht="65.25" customHeight="1">
      <c r="B162" s="387"/>
    </row>
    <row r="163" spans="2:2" s="46" customFormat="1" ht="65.25" customHeight="1">
      <c r="B163" s="387"/>
    </row>
    <row r="164" spans="2:2" s="46" customFormat="1">
      <c r="B164" s="387"/>
    </row>
    <row r="165" spans="2:2" s="46" customFormat="1">
      <c r="B165" s="387"/>
    </row>
    <row r="166" spans="2:2" s="46" customFormat="1">
      <c r="B166" s="387"/>
    </row>
    <row r="167" spans="2:2" s="46" customFormat="1">
      <c r="B167" s="387"/>
    </row>
    <row r="168" spans="2:2" s="46" customFormat="1">
      <c r="B168" s="387"/>
    </row>
    <row r="169" spans="2:2" s="46" customFormat="1">
      <c r="B169" s="387"/>
    </row>
    <row r="170" spans="2:2" s="46" customFormat="1">
      <c r="B170" s="387"/>
    </row>
    <row r="171" spans="2:2" s="46" customFormat="1">
      <c r="B171" s="387"/>
    </row>
    <row r="172" spans="2:2" s="46" customFormat="1">
      <c r="B172" s="387"/>
    </row>
    <row r="173" spans="2:2" s="46" customFormat="1">
      <c r="B173" s="387"/>
    </row>
    <row r="174" spans="2:2" s="46" customFormat="1">
      <c r="B174" s="387"/>
    </row>
    <row r="175" spans="2:2" s="46" customFormat="1">
      <c r="B175" s="387"/>
    </row>
    <row r="176" spans="2:2" s="46" customFormat="1">
      <c r="B176" s="387"/>
    </row>
    <row r="177" spans="2:2" s="46" customFormat="1">
      <c r="B177" s="387"/>
    </row>
    <row r="178" spans="2:2" s="46" customFormat="1">
      <c r="B178" s="387"/>
    </row>
    <row r="179" spans="2:2" s="46" customFormat="1">
      <c r="B179" s="387"/>
    </row>
    <row r="180" spans="2:2" s="46" customFormat="1">
      <c r="B180" s="387"/>
    </row>
    <row r="181" spans="2:2" s="46" customFormat="1">
      <c r="B181" s="387"/>
    </row>
    <row r="182" spans="2:2" s="46" customFormat="1">
      <c r="B182" s="387"/>
    </row>
    <row r="183" spans="2:2" s="46" customFormat="1">
      <c r="B183" s="387"/>
    </row>
    <row r="184" spans="2:2" s="46" customFormat="1">
      <c r="B184" s="387"/>
    </row>
    <row r="185" spans="2:2" s="46" customFormat="1">
      <c r="B185" s="387"/>
    </row>
    <row r="186" spans="2:2" s="46" customFormat="1">
      <c r="B186" s="387"/>
    </row>
    <row r="187" spans="2:2" s="46" customFormat="1">
      <c r="B187" s="387"/>
    </row>
    <row r="188" spans="2:2" s="46" customFormat="1">
      <c r="B188" s="387"/>
    </row>
    <row r="189" spans="2:2" s="46" customFormat="1">
      <c r="B189" s="387"/>
    </row>
    <row r="190" spans="2:2" s="46" customFormat="1">
      <c r="B190" s="387"/>
    </row>
    <row r="191" spans="2:2" s="46" customFormat="1">
      <c r="B191" s="387"/>
    </row>
  </sheetData>
  <sheetProtection algorithmName="SHA-512" hashValue="yC1hvc9/pczzBS2D9tgrE79FnrWU9ktXNFH970ZP66Da0GiUDwmdlMFOHhxV1cuncFbGy6+5jgwEuX43qK2DYA==" saltValue="ULarjagjQ/pNSQ3D03rIGw==" spinCount="100000" sheet="1"/>
  <mergeCells count="16">
    <mergeCell ref="A1:D1"/>
    <mergeCell ref="H50:I50"/>
    <mergeCell ref="B28:D28"/>
    <mergeCell ref="H28:I28"/>
    <mergeCell ref="H37:I37"/>
    <mergeCell ref="H42:I42"/>
    <mergeCell ref="D49:F49"/>
    <mergeCell ref="H46:I46"/>
    <mergeCell ref="B33:D33"/>
    <mergeCell ref="H33:I33"/>
    <mergeCell ref="B3:D3"/>
    <mergeCell ref="B18:D18"/>
    <mergeCell ref="B21:D21"/>
    <mergeCell ref="H21:I21"/>
    <mergeCell ref="B25:D25"/>
    <mergeCell ref="H25:I25"/>
  </mergeCells>
  <hyperlinks>
    <hyperlink ref="D49" r:id="rId1" xr:uid="{00000000-0004-0000-0100-000000000000}"/>
  </hyperlinks>
  <printOptions horizontalCentered="1"/>
  <pageMargins left="0.25" right="0.25" top="0.75" bottom="0.75" header="0.3" footer="0.3"/>
  <pageSetup scale="71" orientation="portrait" r:id="rId2"/>
  <headerFooter>
    <oddFooter>&amp;L&amp;"-,Regular"&amp;9&amp;F
&amp;A&amp;R&amp;"Calibri,Regular"&amp;9Page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DZ544"/>
  <sheetViews>
    <sheetView topLeftCell="A46" zoomScale="117" zoomScaleNormal="117" zoomScaleSheetLayoutView="80" workbookViewId="0">
      <selection activeCell="K74" sqref="K74:M74"/>
    </sheetView>
  </sheetViews>
  <sheetFormatPr defaultColWidth="8.85546875" defaultRowHeight="12.75"/>
  <cols>
    <col min="1" max="1" width="2.5703125" style="48" customWidth="1"/>
    <col min="2" max="2" width="11.140625" style="202" customWidth="1"/>
    <col min="3" max="3" width="12.5703125" style="51" customWidth="1"/>
    <col min="4" max="4" width="11" style="51" customWidth="1"/>
    <col min="5" max="5" width="11.140625" style="1133" customWidth="1"/>
    <col min="6" max="6" width="1.42578125" style="203" customWidth="1"/>
    <col min="7" max="7" width="11.85546875" style="1133" customWidth="1"/>
    <col min="8" max="8" width="9" style="51" customWidth="1"/>
    <col min="9" max="9" width="6.140625" style="51" customWidth="1"/>
    <col min="10" max="10" width="0.42578125" style="48" customWidth="1"/>
    <col min="11" max="11" width="27.42578125" style="200" customWidth="1"/>
    <col min="12" max="12" width="7.5703125" style="148" hidden="1" customWidth="1"/>
    <col min="13" max="18" width="8.85546875" style="50"/>
    <col min="19" max="19" width="18.42578125" style="50" customWidth="1"/>
    <col min="20" max="130" width="8.85546875" style="50"/>
    <col min="131" max="16384" width="8.85546875" style="51"/>
  </cols>
  <sheetData>
    <row r="1" spans="1:81" ht="15.75">
      <c r="B1" s="2436" t="str">
        <f>closeout</f>
        <v xml:space="preserve">RHTF Single-Family Homebuyer Development </v>
      </c>
      <c r="C1" s="2436"/>
      <c r="D1" s="2436"/>
      <c r="E1" s="2436"/>
      <c r="F1" s="2436"/>
      <c r="G1" s="2436"/>
      <c r="H1" s="2436"/>
      <c r="I1" s="2436"/>
      <c r="J1" s="2436"/>
      <c r="K1" s="2436"/>
      <c r="L1" s="2436"/>
    </row>
    <row r="2" spans="1:81" ht="18.75">
      <c r="B2" s="2437" t="s">
        <v>646</v>
      </c>
      <c r="C2" s="2437"/>
      <c r="D2" s="2437"/>
      <c r="E2" s="2437"/>
      <c r="F2" s="2437"/>
      <c r="G2" s="2437"/>
      <c r="H2" s="2437"/>
      <c r="I2" s="2437"/>
      <c r="J2" s="2437"/>
      <c r="K2" s="2437"/>
      <c r="L2" s="2437"/>
    </row>
    <row r="3" spans="1:81" s="50" customFormat="1" ht="5.25" customHeight="1">
      <c r="B3" s="1351"/>
      <c r="C3" s="1351"/>
      <c r="D3" s="1351"/>
      <c r="E3" s="1399"/>
      <c r="F3" s="1351"/>
      <c r="G3" s="1399"/>
      <c r="H3" s="1566"/>
      <c r="I3" s="1351"/>
      <c r="J3" s="1351"/>
      <c r="K3" s="1351"/>
      <c r="L3" s="1137"/>
    </row>
    <row r="4" spans="1:81" s="567" customFormat="1" ht="12">
      <c r="A4" s="563"/>
      <c r="B4" s="1148" t="s">
        <v>618</v>
      </c>
      <c r="C4" s="1149"/>
      <c r="D4" s="2438">
        <f>developer</f>
        <v>0</v>
      </c>
      <c r="E4" s="2438"/>
      <c r="F4" s="2438"/>
      <c r="G4" s="1134"/>
      <c r="H4" s="1038"/>
      <c r="I4" s="1035"/>
      <c r="J4" s="1036" t="s">
        <v>277</v>
      </c>
      <c r="K4" s="1037">
        <f>ProjNum</f>
        <v>0</v>
      </c>
      <c r="L4" s="1038"/>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row>
    <row r="5" spans="1:81" s="567" customFormat="1" ht="12">
      <c r="A5" s="563"/>
      <c r="B5" s="1148" t="s">
        <v>32</v>
      </c>
      <c r="C5" s="1149"/>
      <c r="D5" s="2438">
        <f>proj</f>
        <v>0</v>
      </c>
      <c r="E5" s="2438"/>
      <c r="F5" s="2438"/>
      <c r="G5" s="1134"/>
      <c r="H5" s="1038"/>
      <c r="I5" s="1035"/>
      <c r="J5" s="1039" t="s">
        <v>276</v>
      </c>
      <c r="K5" s="1035">
        <f>IDISNum</f>
        <v>0</v>
      </c>
      <c r="L5" s="1038"/>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row>
    <row r="6" spans="1:81" s="567" customFormat="1" ht="12">
      <c r="A6" s="563"/>
      <c r="B6" s="1148"/>
      <c r="C6" s="1149"/>
      <c r="D6" s="2440">
        <f>city</f>
        <v>0</v>
      </c>
      <c r="E6" s="2440"/>
      <c r="F6" s="2441">
        <f>zip</f>
        <v>0</v>
      </c>
      <c r="G6" s="2441"/>
      <c r="H6" s="1038"/>
      <c r="I6" s="1035"/>
      <c r="J6" s="1038"/>
      <c r="K6" s="1038"/>
      <c r="L6" s="1038"/>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row>
    <row r="7" spans="1:81" s="567" customFormat="1" ht="12">
      <c r="A7" s="563"/>
      <c r="B7" s="2439" t="s">
        <v>628</v>
      </c>
      <c r="C7" s="2439"/>
      <c r="D7" s="1040">
        <f>buyer</f>
        <v>0</v>
      </c>
      <c r="E7" s="1129"/>
      <c r="F7" s="1041"/>
      <c r="G7" s="1129"/>
      <c r="H7" s="1038"/>
      <c r="I7" s="1039"/>
      <c r="J7" s="1038"/>
      <c r="K7" s="1038"/>
      <c r="L7" s="1038"/>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row>
    <row r="8" spans="1:81" s="571" customFormat="1" ht="3.75" customHeight="1">
      <c r="C8" s="251"/>
      <c r="D8" s="252"/>
      <c r="E8" s="1130"/>
      <c r="F8" s="573"/>
      <c r="G8" s="1130"/>
      <c r="H8" s="1567"/>
      <c r="I8" s="574"/>
      <c r="J8" s="574"/>
    </row>
    <row r="9" spans="1:81" s="1002" customFormat="1">
      <c r="C9" s="1003" t="s">
        <v>446</v>
      </c>
      <c r="D9" s="1018"/>
      <c r="E9" s="1004" t="s">
        <v>279</v>
      </c>
      <c r="F9" s="2421"/>
      <c r="G9" s="2421"/>
      <c r="H9" s="2421"/>
      <c r="I9" s="2421"/>
      <c r="J9" s="1004"/>
      <c r="K9" s="1005"/>
      <c r="L9" s="1005"/>
      <c r="M9" s="1375"/>
      <c r="N9" s="1375"/>
    </row>
    <row r="10" spans="1:81" s="1002" customFormat="1">
      <c r="C10" s="1003"/>
      <c r="D10" s="1127"/>
      <c r="E10" s="1004"/>
      <c r="F10" s="1374"/>
      <c r="G10" s="1374"/>
      <c r="H10" s="1058"/>
      <c r="I10" s="1374"/>
      <c r="J10" s="1004"/>
      <c r="K10" s="1005"/>
      <c r="L10" s="1005"/>
      <c r="M10" s="1375"/>
      <c r="N10" s="1375"/>
    </row>
    <row r="11" spans="1:81" s="1002" customFormat="1">
      <c r="B11" s="1640" t="s">
        <v>733</v>
      </c>
      <c r="C11" s="1646"/>
      <c r="D11" s="1127"/>
      <c r="E11" s="1004"/>
      <c r="F11" s="1374"/>
      <c r="G11" s="1374"/>
      <c r="H11" s="1058"/>
      <c r="I11" s="1374"/>
      <c r="J11" s="1004"/>
      <c r="K11" s="1005"/>
      <c r="L11" s="1005"/>
      <c r="M11" s="1375"/>
      <c r="N11" s="1375"/>
    </row>
    <row r="12" spans="1:81" s="309" customFormat="1" ht="15">
      <c r="B12" s="2454" t="s">
        <v>677</v>
      </c>
      <c r="C12" s="2454"/>
      <c r="D12" s="2454"/>
      <c r="E12" s="1386" t="s">
        <v>680</v>
      </c>
      <c r="F12" s="1377"/>
      <c r="H12" s="2452" t="s">
        <v>716</v>
      </c>
      <c r="I12" s="2452"/>
      <c r="J12" s="1598"/>
      <c r="K12" s="1599" t="s">
        <v>717</v>
      </c>
      <c r="L12" s="816"/>
    </row>
    <row r="13" spans="1:81" s="309" customFormat="1" ht="14.45" customHeight="1">
      <c r="B13" s="1390" t="s">
        <v>907</v>
      </c>
      <c r="D13" s="1378"/>
      <c r="E13" s="1379">
        <f>E74</f>
        <v>0</v>
      </c>
      <c r="F13" s="1381"/>
      <c r="G13" s="1384"/>
      <c r="H13" s="2426" t="s">
        <v>672</v>
      </c>
      <c r="I13" s="2426"/>
      <c r="J13" s="1408"/>
      <c r="K13" s="1405"/>
      <c r="L13" s="1380"/>
    </row>
    <row r="14" spans="1:81" s="309" customFormat="1" ht="15">
      <c r="B14" s="1390"/>
      <c r="D14" s="1378"/>
      <c r="E14" s="1379"/>
      <c r="F14" s="1381"/>
      <c r="G14" s="1384"/>
      <c r="H14" s="2427" t="s">
        <v>678</v>
      </c>
      <c r="I14" s="2427"/>
      <c r="J14" s="1409"/>
      <c r="K14" s="1406"/>
      <c r="L14" s="1380"/>
    </row>
    <row r="15" spans="1:81" s="309" customFormat="1" ht="15">
      <c r="B15" s="1391"/>
      <c r="D15" s="1382"/>
      <c r="E15" s="1383"/>
      <c r="F15" s="1381"/>
      <c r="G15" s="1384"/>
      <c r="H15" s="2428" t="s">
        <v>679</v>
      </c>
      <c r="I15" s="2428"/>
      <c r="J15" s="1410"/>
      <c r="K15" s="1407"/>
      <c r="L15" s="1380"/>
    </row>
    <row r="16" spans="1:81" s="309" customFormat="1" ht="15">
      <c r="B16" s="1394" t="s">
        <v>35</v>
      </c>
      <c r="C16" s="1392"/>
      <c r="E16" s="1393">
        <f>SUM(E13:E15)</f>
        <v>0</v>
      </c>
      <c r="F16" s="1381"/>
      <c r="G16" s="1385"/>
      <c r="H16" s="1385" t="s">
        <v>35</v>
      </c>
      <c r="J16" s="1388"/>
      <c r="K16" s="1387">
        <f>SUM(J13:K15)</f>
        <v>0</v>
      </c>
      <c r="L16" s="1380"/>
    </row>
    <row r="17" spans="1:130" s="1002" customFormat="1" ht="6.6" customHeight="1">
      <c r="C17" s="1003"/>
      <c r="D17" s="1127"/>
      <c r="E17" s="1004"/>
      <c r="F17" s="1128"/>
      <c r="G17" s="1135"/>
      <c r="I17" s="1005"/>
      <c r="J17" s="1004"/>
      <c r="K17" s="1005"/>
      <c r="L17" s="1005"/>
      <c r="M17" s="1352"/>
    </row>
    <row r="18" spans="1:130" s="1002" customFormat="1" ht="29.45" customHeight="1">
      <c r="B18" s="1131"/>
      <c r="C18" s="1131"/>
      <c r="D18" s="1131"/>
      <c r="E18" s="1144" t="s">
        <v>625</v>
      </c>
      <c r="F18" s="1128"/>
      <c r="G18" s="1016" t="s">
        <v>621</v>
      </c>
      <c r="H18" s="2419" t="s">
        <v>622</v>
      </c>
      <c r="I18" s="2419"/>
      <c r="J18" s="738"/>
      <c r="K18" s="1600" t="s">
        <v>685</v>
      </c>
      <c r="L18" s="1005"/>
      <c r="M18" s="1352"/>
    </row>
    <row r="19" spans="1:130" s="1099" customFormat="1">
      <c r="B19" s="1396" t="s">
        <v>643</v>
      </c>
      <c r="C19" s="1397"/>
      <c r="D19" s="1397"/>
      <c r="E19" s="1594">
        <f>'1)Project Summary '!H20</f>
        <v>0</v>
      </c>
      <c r="F19" s="1398"/>
      <c r="G19" s="1194"/>
      <c r="H19" s="1568">
        <f>G19-E19</f>
        <v>0</v>
      </c>
      <c r="I19" s="1106">
        <f>IFERROR(H19/E19,0)</f>
        <v>0</v>
      </c>
      <c r="J19" s="352"/>
      <c r="K19" s="1606"/>
      <c r="L19" s="1376"/>
      <c r="M19" s="1353"/>
    </row>
    <row r="20" spans="1:130" s="1099" customFormat="1">
      <c r="B20" s="1396" t="s">
        <v>228</v>
      </c>
      <c r="C20" s="1397"/>
      <c r="D20" s="1397"/>
      <c r="E20" s="1595" t="e">
        <f>E27/'1)Project Summary '!H20</f>
        <v>#DIV/0!</v>
      </c>
      <c r="F20" s="1398"/>
      <c r="G20" s="1138" t="e">
        <f>G27/G19</f>
        <v>#DIV/0!</v>
      </c>
      <c r="H20" s="1568" t="str">
        <f>IFERROR(G20-E20,"")</f>
        <v/>
      </c>
      <c r="I20" s="1106">
        <f>IFERROR(H20/E20,0)</f>
        <v>0</v>
      </c>
      <c r="J20" s="352"/>
      <c r="K20" s="1606"/>
      <c r="L20" s="1376"/>
    </row>
    <row r="21" spans="1:130" s="1099" customFormat="1">
      <c r="B21" s="1397" t="s">
        <v>328</v>
      </c>
      <c r="C21" s="1397"/>
      <c r="D21" s="1397"/>
      <c r="E21" s="1596" t="e">
        <f>E32/'1)Project Summary '!H20</f>
        <v>#DIV/0!</v>
      </c>
      <c r="F21" s="1398"/>
      <c r="G21" s="1350" t="e">
        <f>G32/G19</f>
        <v>#DIV/0!</v>
      </c>
      <c r="H21" s="1568" t="str">
        <f>IFERROR(G21-E21,"")</f>
        <v/>
      </c>
      <c r="I21" s="1106">
        <f>IFERROR(H21/E21,0)</f>
        <v>0</v>
      </c>
      <c r="J21" s="352"/>
      <c r="K21" s="1607"/>
      <c r="L21" s="1376"/>
    </row>
    <row r="22" spans="1:130" s="1099" customFormat="1">
      <c r="B22" s="2433" t="s">
        <v>676</v>
      </c>
      <c r="C22" s="2433"/>
      <c r="D22" s="2433"/>
      <c r="E22" s="1597" t="e">
        <f>E31/(TDC-E26)</f>
        <v>#DIV/0!</v>
      </c>
      <c r="F22" s="1398"/>
      <c r="G22" s="1360" t="e">
        <f>G31/(G32-G26)</f>
        <v>#DIV/0!</v>
      </c>
      <c r="H22" s="1601" t="str">
        <f>IFERROR(G22-E22,"")</f>
        <v/>
      </c>
      <c r="I22" s="1106">
        <f>IFERROR(H22/E22,0)</f>
        <v>0</v>
      </c>
      <c r="J22" s="441"/>
      <c r="K22" s="1607"/>
      <c r="L22" s="1376"/>
      <c r="O22" s="309"/>
    </row>
    <row r="23" spans="1:130" s="50" customFormat="1" ht="21.95" customHeight="1">
      <c r="B23" s="1389" t="s">
        <v>224</v>
      </c>
      <c r="E23" s="1146"/>
      <c r="G23" s="1147"/>
      <c r="H23" s="149"/>
      <c r="I23" s="149"/>
      <c r="J23" s="148"/>
      <c r="K23" s="83"/>
    </row>
    <row r="24" spans="1:130" ht="15">
      <c r="A24" s="50"/>
      <c r="B24" s="152" t="s">
        <v>225</v>
      </c>
      <c r="C24" s="153"/>
      <c r="D24" s="153"/>
      <c r="E24" s="168" t="s">
        <v>35</v>
      </c>
      <c r="F24" s="527"/>
      <c r="G24" s="1141" t="s">
        <v>627</v>
      </c>
      <c r="H24" s="2429" t="s">
        <v>622</v>
      </c>
      <c r="I24" s="2429"/>
      <c r="J24" s="1142"/>
      <c r="K24" s="1141" t="s">
        <v>623</v>
      </c>
      <c r="L24" s="50"/>
      <c r="DZ24" s="51"/>
    </row>
    <row r="25" spans="1:130" s="50" customFormat="1">
      <c r="B25" s="155" t="s">
        <v>227</v>
      </c>
      <c r="C25" s="156"/>
      <c r="E25" s="157">
        <f>'2)TDC'!F23</f>
        <v>0</v>
      </c>
      <c r="F25" s="158"/>
      <c r="G25" s="1348">
        <f>'PCR 1)TDC'!H23</f>
        <v>0</v>
      </c>
      <c r="H25" s="1568">
        <f t="shared" ref="H25:H31" si="0">IFERROR(G25-E25,"")</f>
        <v>0</v>
      </c>
      <c r="I25" s="1106">
        <f t="shared" ref="I25:I32" si="1">IFERROR(H25/E25,0)</f>
        <v>0</v>
      </c>
      <c r="J25" s="441"/>
      <c r="K25" s="1607"/>
    </row>
    <row r="26" spans="1:130" s="50" customFormat="1">
      <c r="B26" s="155" t="s">
        <v>229</v>
      </c>
      <c r="C26" s="156"/>
      <c r="E26" s="157">
        <f>'2)TDC'!F28</f>
        <v>0</v>
      </c>
      <c r="F26" s="158"/>
      <c r="G26" s="1350">
        <f>'PCR 1)TDC'!H28</f>
        <v>0</v>
      </c>
      <c r="H26" s="1568">
        <f t="shared" si="0"/>
        <v>0</v>
      </c>
      <c r="I26" s="1106">
        <f t="shared" si="1"/>
        <v>0</v>
      </c>
      <c r="J26" s="441"/>
      <c r="K26" s="1607"/>
    </row>
    <row r="27" spans="1:130" s="50" customFormat="1">
      <c r="B27" s="155" t="s">
        <v>713</v>
      </c>
      <c r="C27" s="156"/>
      <c r="E27" s="157">
        <f>'2)TDC'!F70</f>
        <v>0</v>
      </c>
      <c r="F27" s="158"/>
      <c r="G27" s="1350">
        <f>'PCR 1)TDC'!H68</f>
        <v>0</v>
      </c>
      <c r="H27" s="1568">
        <f t="shared" si="0"/>
        <v>0</v>
      </c>
      <c r="I27" s="1106">
        <f t="shared" si="1"/>
        <v>0</v>
      </c>
      <c r="J27" s="441"/>
      <c r="K27" s="1607"/>
      <c r="L27" s="277"/>
    </row>
    <row r="28" spans="1:130" s="50" customFormat="1">
      <c r="B28" s="155" t="s">
        <v>230</v>
      </c>
      <c r="C28" s="156"/>
      <c r="E28" s="157">
        <f>'2)TDC'!F75</f>
        <v>0</v>
      </c>
      <c r="F28" s="158"/>
      <c r="G28" s="1350">
        <f>'PCR 1)TDC'!H74</f>
        <v>0</v>
      </c>
      <c r="H28" s="1568">
        <f t="shared" si="0"/>
        <v>0</v>
      </c>
      <c r="I28" s="1106">
        <f t="shared" si="1"/>
        <v>0</v>
      </c>
      <c r="J28" s="441"/>
      <c r="K28" s="1607"/>
    </row>
    <row r="29" spans="1:130" s="50" customFormat="1" ht="13.5" customHeight="1">
      <c r="B29" s="155" t="s">
        <v>231</v>
      </c>
      <c r="C29" s="156"/>
      <c r="E29" s="157">
        <f>'2)TDC'!F86</f>
        <v>0</v>
      </c>
      <c r="F29" s="158"/>
      <c r="G29" s="1350">
        <f>'PCR 1)TDC'!H81</f>
        <v>0</v>
      </c>
      <c r="H29" s="1568">
        <f t="shared" si="0"/>
        <v>0</v>
      </c>
      <c r="I29" s="1106">
        <f t="shared" si="1"/>
        <v>0</v>
      </c>
      <c r="J29" s="441"/>
      <c r="K29" s="1607"/>
    </row>
    <row r="30" spans="1:130" s="50" customFormat="1">
      <c r="B30" s="155" t="s">
        <v>232</v>
      </c>
      <c r="C30" s="156"/>
      <c r="E30" s="157">
        <f>'2)TDC'!F93</f>
        <v>0</v>
      </c>
      <c r="F30" s="158"/>
      <c r="G30" s="1350">
        <f>'PCR 1)TDC'!H88</f>
        <v>0</v>
      </c>
      <c r="H30" s="1568">
        <f t="shared" si="0"/>
        <v>0</v>
      </c>
      <c r="I30" s="1106">
        <f t="shared" si="1"/>
        <v>0</v>
      </c>
      <c r="J30" s="441"/>
      <c r="K30" s="1607"/>
    </row>
    <row r="31" spans="1:130" s="50" customFormat="1">
      <c r="B31" s="159" t="s">
        <v>29</v>
      </c>
      <c r="C31" s="160"/>
      <c r="D31" s="153"/>
      <c r="E31" s="161">
        <f>'2)TDC'!F95</f>
        <v>0</v>
      </c>
      <c r="F31" s="162"/>
      <c r="G31" s="1349">
        <f>'PCR 1)TDC'!H90</f>
        <v>0</v>
      </c>
      <c r="H31" s="1568">
        <f t="shared" si="0"/>
        <v>0</v>
      </c>
      <c r="I31" s="1106">
        <f t="shared" si="1"/>
        <v>0</v>
      </c>
      <c r="J31" s="441"/>
      <c r="K31" s="1607"/>
    </row>
    <row r="32" spans="1:130" ht="14.45" customHeight="1">
      <c r="A32" s="50"/>
      <c r="B32" s="1150" t="s">
        <v>70</v>
      </c>
      <c r="C32" s="1151"/>
      <c r="D32" s="1151"/>
      <c r="E32" s="1152">
        <f>TDC</f>
        <v>0</v>
      </c>
      <c r="F32" s="165"/>
      <c r="G32" s="1565">
        <f>SUM(G25:G31)</f>
        <v>0</v>
      </c>
      <c r="H32" s="1569">
        <f>G32-E32</f>
        <v>0</v>
      </c>
      <c r="I32" s="1154">
        <f t="shared" si="1"/>
        <v>0</v>
      </c>
      <c r="J32" s="309"/>
      <c r="K32" s="1404" t="s">
        <v>685</v>
      </c>
      <c r="L32" s="50"/>
      <c r="DZ32" s="51"/>
    </row>
    <row r="33" spans="1:129" s="51" customFormat="1" ht="11.25" customHeight="1">
      <c r="A33" s="50"/>
      <c r="B33" s="163"/>
      <c r="C33" s="50"/>
      <c r="D33" s="50"/>
      <c r="E33" s="164"/>
      <c r="F33" s="166"/>
      <c r="G33" s="1137"/>
      <c r="H33" s="309"/>
      <c r="I33" s="309"/>
      <c r="J33" s="309"/>
      <c r="K33" s="309"/>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row>
    <row r="34" spans="1:129" s="51" customFormat="1" ht="12" customHeight="1">
      <c r="A34" s="50"/>
      <c r="B34" s="167" t="s">
        <v>233</v>
      </c>
      <c r="C34" s="50"/>
      <c r="D34" s="50"/>
      <c r="E34" s="168" t="s">
        <v>35</v>
      </c>
      <c r="F34" s="168"/>
      <c r="G34" s="1141" t="s">
        <v>627</v>
      </c>
      <c r="H34" s="2429" t="s">
        <v>622</v>
      </c>
      <c r="I34" s="2429"/>
      <c r="J34" s="1142"/>
      <c r="K34" s="1141" t="s">
        <v>623</v>
      </c>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row>
    <row r="35" spans="1:129" s="51" customFormat="1">
      <c r="A35" s="50"/>
      <c r="B35" s="2140" t="s">
        <v>158</v>
      </c>
      <c r="C35" s="2140"/>
      <c r="D35" s="2140"/>
      <c r="E35" s="170">
        <f>HomePrice</f>
        <v>0</v>
      </c>
      <c r="F35" s="171"/>
      <c r="G35" s="1373">
        <f>'PCR 1)TDC'!H16</f>
        <v>0</v>
      </c>
      <c r="H35" s="1568">
        <f t="shared" ref="H35:H40" si="2">IFERROR(G35-E35,"")</f>
        <v>0</v>
      </c>
      <c r="I35" s="1106">
        <f>IFERROR(H35/E35,0)</f>
        <v>0</v>
      </c>
      <c r="J35" s="1139"/>
      <c r="K35" s="1607"/>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row>
    <row r="36" spans="1:129" s="173" customFormat="1">
      <c r="B36" s="2434" t="s">
        <v>928</v>
      </c>
      <c r="C36" s="2434"/>
      <c r="D36" s="2434"/>
      <c r="E36" s="949">
        <f>'3)Sources &amp; Uses'!E29</f>
        <v>0</v>
      </c>
      <c r="F36" s="174"/>
      <c r="G36" s="1136"/>
      <c r="H36" s="1568">
        <f t="shared" si="2"/>
        <v>0</v>
      </c>
      <c r="I36" s="1106"/>
      <c r="J36" s="1139"/>
      <c r="K36" s="1607"/>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row>
    <row r="37" spans="1:129" s="173" customFormat="1">
      <c r="B37" s="2142" t="s">
        <v>883</v>
      </c>
      <c r="C37" s="2142"/>
      <c r="D37" s="2142"/>
      <c r="E37" s="1658">
        <f>'3)Sources &amp; Uses'!E28</f>
        <v>0</v>
      </c>
      <c r="F37" s="174"/>
      <c r="G37" s="1136"/>
      <c r="H37" s="1568">
        <f t="shared" si="2"/>
        <v>0</v>
      </c>
      <c r="I37" s="1106">
        <f t="shared" ref="I37:I41" si="3">IFERROR(H37/E37,0)</f>
        <v>0</v>
      </c>
      <c r="J37" s="1139"/>
      <c r="K37" s="1607"/>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row>
    <row r="38" spans="1:129" s="51" customFormat="1">
      <c r="A38" s="50"/>
      <c r="B38" s="2430">
        <f>'3)Sources &amp; Uses'!B31</f>
        <v>0</v>
      </c>
      <c r="C38" s="2430"/>
      <c r="D38" s="2430"/>
      <c r="E38" s="1156">
        <f>'3)Sources &amp; Uses'!E31</f>
        <v>0</v>
      </c>
      <c r="F38" s="177"/>
      <c r="G38" s="1136"/>
      <c r="H38" s="1568">
        <f t="shared" si="2"/>
        <v>0</v>
      </c>
      <c r="I38" s="1106">
        <f t="shared" si="3"/>
        <v>0</v>
      </c>
      <c r="J38" s="1139"/>
      <c r="K38" s="1607"/>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row>
    <row r="39" spans="1:129" s="51" customFormat="1">
      <c r="A39" s="50"/>
      <c r="B39" s="2430">
        <f>'3)Sources &amp; Uses'!B32</f>
        <v>0</v>
      </c>
      <c r="C39" s="2430"/>
      <c r="D39" s="2430"/>
      <c r="E39" s="1156">
        <f>'3)Sources &amp; Uses'!E32</f>
        <v>0</v>
      </c>
      <c r="F39" s="177"/>
      <c r="G39" s="1136"/>
      <c r="H39" s="1568">
        <f t="shared" si="2"/>
        <v>0</v>
      </c>
      <c r="I39" s="1106">
        <f t="shared" si="3"/>
        <v>0</v>
      </c>
      <c r="J39" s="1139"/>
      <c r="K39" s="1607"/>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row>
    <row r="40" spans="1:129" s="51" customFormat="1">
      <c r="A40" s="50"/>
      <c r="B40" s="2435">
        <f>'3)Sources &amp; Uses'!B33</f>
        <v>0</v>
      </c>
      <c r="C40" s="2435"/>
      <c r="D40" s="2435"/>
      <c r="E40" s="161">
        <f>'3)Sources &amp; Uses'!E33</f>
        <v>0</v>
      </c>
      <c r="F40" s="177"/>
      <c r="G40" s="1136"/>
      <c r="H40" s="1568">
        <f t="shared" si="2"/>
        <v>0</v>
      </c>
      <c r="I40" s="1106">
        <f t="shared" si="3"/>
        <v>0</v>
      </c>
      <c r="J40" s="1139"/>
      <c r="K40" s="1607"/>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row>
    <row r="41" spans="1:129" s="51" customFormat="1" ht="14.45" customHeight="1">
      <c r="A41" s="50"/>
      <c r="B41" s="1150" t="s">
        <v>629</v>
      </c>
      <c r="C41" s="1151"/>
      <c r="D41" s="1151"/>
      <c r="E41" s="1152">
        <f>SUM(E35:E40)</f>
        <v>0</v>
      </c>
      <c r="F41" s="165"/>
      <c r="G41" s="1153">
        <f>SUM(G35:G40)</f>
        <v>0</v>
      </c>
      <c r="H41" s="1569">
        <f>G41-E41</f>
        <v>0</v>
      </c>
      <c r="I41" s="1154">
        <f t="shared" si="3"/>
        <v>0</v>
      </c>
      <c r="J41" s="309"/>
      <c r="K41" s="1404" t="s">
        <v>685</v>
      </c>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row>
    <row r="42" spans="1:129" s="50" customFormat="1" ht="4.3499999999999996" customHeight="1" thickBot="1">
      <c r="B42" s="1444"/>
      <c r="C42" s="1445"/>
      <c r="D42" s="1445"/>
      <c r="E42" s="1446"/>
      <c r="F42" s="1356"/>
      <c r="G42" s="1446"/>
      <c r="H42" s="1570"/>
      <c r="I42" s="1447"/>
      <c r="J42" s="309"/>
      <c r="K42" s="1448"/>
    </row>
    <row r="43" spans="1:129" s="116" customFormat="1" ht="17.25" customHeight="1" thickBot="1">
      <c r="B43" s="186" t="s">
        <v>238</v>
      </c>
      <c r="C43" s="187"/>
      <c r="D43" s="187"/>
      <c r="E43" s="188">
        <f>E41-E32</f>
        <v>0</v>
      </c>
      <c r="F43" s="189"/>
      <c r="G43" s="188">
        <f>G41-G32</f>
        <v>0</v>
      </c>
      <c r="H43" s="2432" t="str">
        <f>IF(G43&gt;0,"Project should not have surplus. Explain.","")</f>
        <v/>
      </c>
      <c r="I43" s="2432"/>
      <c r="J43" s="2432"/>
      <c r="K43" s="2432"/>
    </row>
    <row r="44" spans="1:129" s="1440" customFormat="1">
      <c r="A44" s="193"/>
      <c r="B44" s="1441" t="s">
        <v>695</v>
      </c>
      <c r="C44" s="193"/>
      <c r="D44" s="193"/>
      <c r="E44" s="1442"/>
      <c r="F44" s="1439"/>
      <c r="G44" s="1443">
        <f>IF('PCR 1)TDC'!J97&gt;=0,0,-'PCR 1)TDC'!J97)</f>
        <v>0</v>
      </c>
      <c r="H44" s="1099"/>
      <c r="I44" s="1099"/>
      <c r="J44" s="1099"/>
      <c r="K44" s="1099"/>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row>
    <row r="45" spans="1:129" s="51" customFormat="1" ht="7.5" customHeight="1">
      <c r="A45" s="50"/>
      <c r="B45" s="84"/>
      <c r="C45" s="50"/>
      <c r="D45" s="50"/>
      <c r="E45" s="148"/>
      <c r="F45" s="151"/>
      <c r="G45" s="148"/>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row>
    <row r="46" spans="1:129" s="50" customFormat="1" ht="15">
      <c r="B46" s="152" t="s">
        <v>482</v>
      </c>
      <c r="C46" s="153"/>
      <c r="D46" s="153"/>
      <c r="E46" s="1132" t="s">
        <v>35</v>
      </c>
      <c r="F46" s="154"/>
      <c r="G46" s="1141" t="s">
        <v>627</v>
      </c>
      <c r="H46" s="2429" t="s">
        <v>622</v>
      </c>
      <c r="I46" s="2429"/>
      <c r="J46" s="1142"/>
      <c r="K46" s="1141" t="s">
        <v>623</v>
      </c>
    </row>
    <row r="47" spans="1:129" s="50" customFormat="1">
      <c r="B47" s="2123" t="s">
        <v>240</v>
      </c>
      <c r="C47" s="2123"/>
      <c r="D47" s="2123"/>
      <c r="E47" s="1659">
        <f>'3)Sources &amp; Uses'!E39</f>
        <v>0</v>
      </c>
      <c r="F47" s="177"/>
      <c r="G47" s="1136"/>
      <c r="H47" s="1568">
        <f t="shared" ref="H47:H56" si="4">IFERROR(G47-E47,"")</f>
        <v>0</v>
      </c>
      <c r="I47" s="1106">
        <f t="shared" ref="I47:I57" si="5">IFERROR(H47/E47,0)</f>
        <v>0</v>
      </c>
      <c r="J47" s="1139"/>
      <c r="K47" s="1607"/>
    </row>
    <row r="48" spans="1:129" s="50" customFormat="1">
      <c r="B48" s="2123" t="s">
        <v>450</v>
      </c>
      <c r="C48" s="2123"/>
      <c r="D48" s="2123"/>
      <c r="E48" s="1659">
        <f>'3)Sources &amp; Uses'!E40</f>
        <v>0</v>
      </c>
      <c r="F48" s="177"/>
      <c r="G48" s="1136"/>
      <c r="H48" s="1568">
        <f t="shared" si="4"/>
        <v>0</v>
      </c>
      <c r="I48" s="1106">
        <f t="shared" si="5"/>
        <v>0</v>
      </c>
      <c r="J48" s="1139"/>
      <c r="K48" s="1607"/>
    </row>
    <row r="49" spans="1:129" s="50" customFormat="1">
      <c r="B49" s="2430" t="str">
        <f>'3)Sources &amp; Uses'!B41</f>
        <v>enter other sources</v>
      </c>
      <c r="C49" s="2430"/>
      <c r="D49" s="2430"/>
      <c r="E49" s="1659">
        <f>'3)Sources &amp; Uses'!E41</f>
        <v>0</v>
      </c>
      <c r="F49" s="177"/>
      <c r="G49" s="1136"/>
      <c r="H49" s="1568">
        <f t="shared" si="4"/>
        <v>0</v>
      </c>
      <c r="I49" s="1106">
        <f t="shared" si="5"/>
        <v>0</v>
      </c>
      <c r="J49" s="1139"/>
      <c r="K49" s="1607"/>
    </row>
    <row r="50" spans="1:129" s="50" customFormat="1">
      <c r="B50" s="2430">
        <f>'3)Sources &amp; Uses'!B42</f>
        <v>0</v>
      </c>
      <c r="C50" s="2430"/>
      <c r="D50" s="2430"/>
      <c r="E50" s="1659">
        <f>'3)Sources &amp; Uses'!E42</f>
        <v>0</v>
      </c>
      <c r="F50" s="177"/>
      <c r="G50" s="1136"/>
      <c r="H50" s="1568">
        <f t="shared" si="4"/>
        <v>0</v>
      </c>
      <c r="I50" s="1106">
        <f t="shared" si="5"/>
        <v>0</v>
      </c>
      <c r="J50" s="1139"/>
      <c r="K50" s="1607"/>
    </row>
    <row r="51" spans="1:129" s="50" customFormat="1">
      <c r="B51" s="2430">
        <f>'3)Sources &amp; Uses'!B43</f>
        <v>0</v>
      </c>
      <c r="C51" s="2430"/>
      <c r="D51" s="2430"/>
      <c r="E51" s="1659">
        <f>'3)Sources &amp; Uses'!E43</f>
        <v>0</v>
      </c>
      <c r="F51" s="177"/>
      <c r="G51" s="1136"/>
      <c r="H51" s="1568">
        <f t="shared" si="4"/>
        <v>0</v>
      </c>
      <c r="I51" s="1106">
        <f t="shared" si="5"/>
        <v>0</v>
      </c>
      <c r="J51" s="1139"/>
      <c r="K51" s="1607"/>
    </row>
    <row r="52" spans="1:129" s="50" customFormat="1">
      <c r="B52" s="2430">
        <f>'3)Sources &amp; Uses'!B44</f>
        <v>0</v>
      </c>
      <c r="C52" s="2430"/>
      <c r="D52" s="2430"/>
      <c r="E52" s="1659">
        <f>'3)Sources &amp; Uses'!E44</f>
        <v>0</v>
      </c>
      <c r="F52" s="177"/>
      <c r="G52" s="1136"/>
      <c r="H52" s="1568">
        <f t="shared" si="4"/>
        <v>0</v>
      </c>
      <c r="I52" s="1106">
        <f t="shared" si="5"/>
        <v>0</v>
      </c>
      <c r="J52" s="1139"/>
      <c r="K52" s="1607"/>
    </row>
    <row r="53" spans="1:129" s="173" customFormat="1">
      <c r="B53" s="2142" t="s">
        <v>881</v>
      </c>
      <c r="C53" s="2142"/>
      <c r="D53" s="2142"/>
      <c r="E53" s="1659">
        <f>'3)Sources &amp; Uses'!E28+'3)Sources &amp; Uses'!E29</f>
        <v>0</v>
      </c>
      <c r="F53" s="174"/>
      <c r="G53" s="1373">
        <f>G36+G37</f>
        <v>0</v>
      </c>
      <c r="H53" s="1568">
        <f t="shared" si="4"/>
        <v>0</v>
      </c>
      <c r="I53" s="1106">
        <f t="shared" si="5"/>
        <v>0</v>
      </c>
      <c r="J53" s="1139"/>
      <c r="K53" s="1607"/>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row>
    <row r="54" spans="1:129" s="173" customFormat="1">
      <c r="B54" s="2143" t="s">
        <v>929</v>
      </c>
      <c r="C54" s="2143"/>
      <c r="D54" s="2143"/>
      <c r="E54" s="1659">
        <f>'3)Sources &amp; Uses'!E47</f>
        <v>0</v>
      </c>
      <c r="F54" s="174"/>
      <c r="G54" s="1136"/>
      <c r="H54" s="1568">
        <f t="shared" si="4"/>
        <v>0</v>
      </c>
      <c r="I54" s="1106">
        <f t="shared" si="5"/>
        <v>0</v>
      </c>
      <c r="J54" s="1139"/>
      <c r="K54" s="1607"/>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row>
    <row r="55" spans="1:129" s="173" customFormat="1">
      <c r="B55" s="2167" t="s">
        <v>884</v>
      </c>
      <c r="C55" s="2167"/>
      <c r="D55" s="2167"/>
      <c r="E55" s="1659">
        <f>'3)Sources &amp; Uses'!E48</f>
        <v>0</v>
      </c>
      <c r="F55" s="950"/>
      <c r="G55" s="1136"/>
      <c r="H55" s="1568">
        <f t="shared" si="4"/>
        <v>0</v>
      </c>
      <c r="I55" s="1106">
        <f t="shared" si="5"/>
        <v>0</v>
      </c>
      <c r="J55" s="1139"/>
      <c r="K55" s="1607"/>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row>
    <row r="56" spans="1:129" s="51" customFormat="1" ht="14.45" customHeight="1">
      <c r="A56" s="50"/>
      <c r="B56" s="1150" t="s">
        <v>630</v>
      </c>
      <c r="C56" s="1151"/>
      <c r="D56" s="1151"/>
      <c r="E56" s="1152">
        <f>SUM(E47:E55)</f>
        <v>0</v>
      </c>
      <c r="F56" s="165"/>
      <c r="G56" s="1153">
        <f>SUM(G47:G55)</f>
        <v>0</v>
      </c>
      <c r="H56" s="1571">
        <f t="shared" si="4"/>
        <v>0</v>
      </c>
      <c r="I56" s="1154">
        <f t="shared" si="5"/>
        <v>0</v>
      </c>
      <c r="J56" s="309"/>
      <c r="K56" s="1155"/>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row>
    <row r="57" spans="1:129" s="185" customFormat="1">
      <c r="B57" s="2424" t="s">
        <v>591</v>
      </c>
      <c r="C57" s="2425"/>
      <c r="D57" s="2425"/>
      <c r="E57" s="939">
        <f>'3)Sources &amp; Uses'!E50</f>
        <v>0</v>
      </c>
      <c r="F57" s="177"/>
      <c r="G57" s="1526">
        <f>'PCR 1)TDC'!H90+'PCR 1)TDC'!H88</f>
        <v>0</v>
      </c>
      <c r="H57" s="1568"/>
      <c r="I57" s="1106">
        <f t="shared" si="5"/>
        <v>0</v>
      </c>
      <c r="J57" s="193"/>
      <c r="K57" s="1172" t="s">
        <v>674</v>
      </c>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H57" s="193"/>
      <c r="CI57" s="193"/>
      <c r="CJ57" s="193"/>
      <c r="CK57" s="193"/>
      <c r="CL57" s="193"/>
      <c r="CM57" s="193"/>
      <c r="CN57" s="193"/>
      <c r="CO57" s="193"/>
      <c r="CP57" s="193"/>
      <c r="CQ57" s="193"/>
      <c r="CR57" s="193"/>
      <c r="CS57" s="193"/>
      <c r="CT57" s="193"/>
      <c r="CU57" s="193"/>
      <c r="CV57" s="193"/>
      <c r="CW57" s="193"/>
      <c r="CX57" s="193"/>
      <c r="CY57" s="193"/>
      <c r="CZ57" s="193"/>
      <c r="DA57" s="193"/>
      <c r="DB57" s="193"/>
      <c r="DC57" s="193"/>
      <c r="DD57" s="193"/>
      <c r="DE57" s="193"/>
      <c r="DF57" s="193"/>
      <c r="DG57" s="193"/>
      <c r="DH57" s="193"/>
      <c r="DI57" s="193"/>
      <c r="DJ57" s="193"/>
      <c r="DK57" s="193"/>
      <c r="DL57" s="193"/>
      <c r="DM57" s="193"/>
      <c r="DN57" s="193"/>
      <c r="DO57" s="193"/>
      <c r="DP57" s="193"/>
      <c r="DQ57" s="193"/>
      <c r="DR57" s="193"/>
      <c r="DS57" s="193"/>
      <c r="DT57" s="193"/>
    </row>
    <row r="58" spans="1:129" s="116" customFormat="1" ht="19.5" customHeight="1">
      <c r="B58" s="194" t="s">
        <v>242</v>
      </c>
      <c r="C58" s="113"/>
      <c r="D58" s="113"/>
      <c r="E58" s="195">
        <f>-TDC+E56+E57</f>
        <v>0</v>
      </c>
      <c r="F58" s="196"/>
      <c r="G58" s="195">
        <f>-G32+G56+G57</f>
        <v>0</v>
      </c>
      <c r="H58" s="2432" t="str">
        <f>IF(G58&gt;0,"Project should not have surplus. Explain below.","")</f>
        <v/>
      </c>
      <c r="I58" s="2432"/>
      <c r="J58" s="2432"/>
      <c r="K58" s="2432"/>
    </row>
    <row r="59" spans="1:129" s="116" customFormat="1" ht="13.35" customHeight="1">
      <c r="B59" s="1369"/>
      <c r="C59" s="630"/>
      <c r="D59" s="630"/>
      <c r="E59" s="1370"/>
      <c r="F59" s="1371"/>
      <c r="G59" s="1370"/>
      <c r="H59" s="1572"/>
      <c r="I59" s="1145"/>
    </row>
    <row r="60" spans="1:129" s="50" customFormat="1" ht="3.6" customHeight="1">
      <c r="B60" s="1589"/>
      <c r="C60" s="1589"/>
      <c r="D60" s="1589"/>
      <c r="E60" s="1514"/>
      <c r="F60" s="1515"/>
      <c r="G60" s="1137"/>
      <c r="H60" s="309"/>
      <c r="I60" s="309"/>
      <c r="Q60" s="336"/>
      <c r="R60" s="331"/>
      <c r="S60" s="331"/>
      <c r="T60" s="975"/>
      <c r="U60" s="983"/>
    </row>
    <row r="61" spans="1:129" s="50" customFormat="1" ht="28.5" customHeight="1">
      <c r="B61" s="2431" t="s">
        <v>626</v>
      </c>
      <c r="C61" s="2431"/>
      <c r="D61" s="2431"/>
      <c r="E61" s="1527" t="s">
        <v>625</v>
      </c>
      <c r="F61" s="1005"/>
      <c r="G61" s="1016" t="s">
        <v>621</v>
      </c>
      <c r="H61" s="2455" t="s">
        <v>622</v>
      </c>
      <c r="I61" s="2455"/>
      <c r="J61" s="1592"/>
      <c r="K61" s="1593"/>
      <c r="Q61" s="1523"/>
      <c r="R61" s="331"/>
      <c r="S61" s="331"/>
      <c r="T61" s="1523"/>
      <c r="U61" s="976"/>
    </row>
    <row r="62" spans="1:129" s="50" customFormat="1" ht="3.75" customHeight="1">
      <c r="B62" s="1516"/>
      <c r="C62" s="309"/>
      <c r="D62" s="309"/>
      <c r="E62" s="1514"/>
      <c r="F62" s="1515"/>
      <c r="G62" s="1137"/>
      <c r="H62" s="309"/>
      <c r="I62" s="309"/>
      <c r="J62" s="148"/>
      <c r="Q62" s="820"/>
      <c r="R62" s="331"/>
      <c r="S62" s="331"/>
      <c r="T62" s="1524"/>
      <c r="U62" s="1525"/>
    </row>
    <row r="63" spans="1:129" s="331" customFormat="1" ht="14.45" customHeight="1">
      <c r="B63" s="1517" t="s">
        <v>878</v>
      </c>
      <c r="C63" s="1518"/>
      <c r="D63" s="1518"/>
      <c r="E63" s="1362"/>
      <c r="F63" s="1362"/>
      <c r="G63" s="1362"/>
      <c r="H63" s="1573"/>
      <c r="I63" s="1363"/>
      <c r="J63" s="1363"/>
      <c r="K63" s="1363"/>
      <c r="L63" s="1364" t="s">
        <v>243</v>
      </c>
      <c r="T63" s="333"/>
      <c r="U63" s="334"/>
    </row>
    <row r="64" spans="1:129" s="331" customFormat="1" ht="14.45" customHeight="1">
      <c r="B64" s="2422" t="s">
        <v>930</v>
      </c>
      <c r="C64" s="2422"/>
      <c r="D64" s="2422"/>
      <c r="E64" s="1367">
        <f>'3)Sources &amp; Uses'!E56</f>
        <v>0</v>
      </c>
      <c r="F64" s="1365"/>
      <c r="G64" s="1395">
        <f>G54</f>
        <v>0</v>
      </c>
      <c r="H64" s="1574">
        <f t="shared" ref="H64:H74" si="6">G64-E64</f>
        <v>0</v>
      </c>
      <c r="I64" s="1209">
        <f t="shared" ref="I64:I74" si="7">IFERROR(H64/E64,0)</f>
        <v>0</v>
      </c>
      <c r="J64" s="1242"/>
      <c r="K64" s="1140"/>
      <c r="L64" s="1365" t="e">
        <f>#REF!/TDC</f>
        <v>#REF!</v>
      </c>
      <c r="M64" s="1521"/>
      <c r="N64" s="2165"/>
      <c r="O64" s="2165"/>
      <c r="P64" s="2165"/>
      <c r="T64" s="333"/>
      <c r="U64" s="334"/>
    </row>
    <row r="65" spans="1:111" s="332" customFormat="1" ht="15.75" customHeight="1">
      <c r="A65" s="331"/>
      <c r="B65" s="2423" t="s">
        <v>931</v>
      </c>
      <c r="C65" s="2423"/>
      <c r="D65" s="2423"/>
      <c r="E65" s="1367">
        <f>'3)Sources &amp; Uses'!E57</f>
        <v>0</v>
      </c>
      <c r="F65" s="1365"/>
      <c r="G65" s="1395">
        <f>G36</f>
        <v>0</v>
      </c>
      <c r="H65" s="1574">
        <f t="shared" si="6"/>
        <v>0</v>
      </c>
      <c r="I65" s="1209">
        <f t="shared" si="7"/>
        <v>0</v>
      </c>
      <c r="J65" s="1242"/>
      <c r="K65" s="1140"/>
      <c r="L65" s="1365"/>
      <c r="M65" s="1521"/>
      <c r="N65" s="2165"/>
      <c r="O65" s="2165"/>
      <c r="P65" s="2165"/>
      <c r="T65" s="333"/>
      <c r="U65" s="334"/>
    </row>
    <row r="66" spans="1:111" s="332" customFormat="1" ht="15.75" customHeight="1">
      <c r="B66" s="2458" t="s">
        <v>932</v>
      </c>
      <c r="C66" s="2458"/>
      <c r="D66" s="2458"/>
      <c r="E66" s="1367">
        <f>'3)Sources &amp; Uses'!E58</f>
        <v>0</v>
      </c>
      <c r="F66" s="1365"/>
      <c r="G66" s="1395">
        <f>'PCR 3)Buyer Affordability '!H28</f>
        <v>0</v>
      </c>
      <c r="H66" s="1574">
        <f t="shared" si="6"/>
        <v>0</v>
      </c>
      <c r="I66" s="1209">
        <f t="shared" si="7"/>
        <v>0</v>
      </c>
      <c r="J66" s="1242"/>
      <c r="K66" s="1140"/>
      <c r="L66" s="1365" t="e">
        <f>#REF!/TDC</f>
        <v>#REF!</v>
      </c>
      <c r="M66" s="1521"/>
      <c r="N66" s="2165"/>
      <c r="O66" s="2165"/>
      <c r="P66" s="2165"/>
      <c r="T66" s="333"/>
      <c r="U66" s="334"/>
    </row>
    <row r="67" spans="1:111" s="337" customFormat="1" ht="12.95" customHeight="1">
      <c r="A67" s="332"/>
      <c r="B67" s="2422" t="s">
        <v>933</v>
      </c>
      <c r="C67" s="2422"/>
      <c r="D67" s="2422"/>
      <c r="E67" s="1367">
        <f>'3)Sources &amp; Uses'!E59</f>
        <v>0</v>
      </c>
      <c r="F67" s="1365"/>
      <c r="G67" s="1395">
        <f>IF(G64&gt;G66, G64+G65, G65+G66)</f>
        <v>0</v>
      </c>
      <c r="H67" s="1574">
        <f t="shared" si="6"/>
        <v>0</v>
      </c>
      <c r="I67" s="1209">
        <f t="shared" si="7"/>
        <v>0</v>
      </c>
      <c r="J67" s="1242"/>
      <c r="K67" s="1140"/>
      <c r="L67" s="1365" t="e">
        <f>#REF!/TDC</f>
        <v>#REF!</v>
      </c>
      <c r="M67" s="1521"/>
      <c r="N67" s="2165"/>
      <c r="O67" s="2165"/>
      <c r="P67" s="2165"/>
      <c r="T67" s="526"/>
      <c r="U67" s="334"/>
    </row>
    <row r="68" spans="1:111" s="1359" customFormat="1" ht="15.75" customHeight="1">
      <c r="A68" s="335"/>
      <c r="B68" s="2423" t="s">
        <v>891</v>
      </c>
      <c r="C68" s="2423"/>
      <c r="D68" s="2423"/>
      <c r="E68" s="1367">
        <f>'3)Sources &amp; Uses'!E60</f>
        <v>0</v>
      </c>
      <c r="F68" s="1365"/>
      <c r="G68" s="1395">
        <f>G55</f>
        <v>0</v>
      </c>
      <c r="H68" s="1574">
        <f t="shared" si="6"/>
        <v>0</v>
      </c>
      <c r="I68" s="1209">
        <f t="shared" si="7"/>
        <v>0</v>
      </c>
      <c r="J68" s="1242"/>
      <c r="K68" s="1140"/>
      <c r="L68" s="2448" t="e">
        <f>#REF!/TDC</f>
        <v>#REF!</v>
      </c>
      <c r="M68" s="1521"/>
      <c r="N68" s="2165"/>
      <c r="O68" s="2165"/>
      <c r="P68" s="2165"/>
      <c r="T68" s="956"/>
      <c r="U68" s="338"/>
    </row>
    <row r="69" spans="1:111" s="339" customFormat="1" ht="15.75" customHeight="1">
      <c r="A69" s="1358"/>
      <c r="B69" s="2442" t="s">
        <v>934</v>
      </c>
      <c r="C69" s="2442"/>
      <c r="D69" s="2442"/>
      <c r="E69" s="1588">
        <f>'3)Sources &amp; Uses'!E61</f>
        <v>0</v>
      </c>
      <c r="F69" s="1660"/>
      <c r="G69" s="1591">
        <f>G37</f>
        <v>0</v>
      </c>
      <c r="H69" s="1586">
        <f t="shared" si="6"/>
        <v>0</v>
      </c>
      <c r="I69" s="1587">
        <f t="shared" si="7"/>
        <v>0</v>
      </c>
      <c r="J69" s="1242"/>
      <c r="K69" s="1243"/>
      <c r="L69" s="2448"/>
      <c r="M69" s="1521"/>
      <c r="N69" s="721"/>
      <c r="O69" s="722"/>
      <c r="P69" s="722"/>
      <c r="T69" s="1522"/>
      <c r="U69" s="338"/>
    </row>
    <row r="70" spans="1:111" s="337" customFormat="1" ht="12.75" customHeight="1">
      <c r="A70" s="332"/>
      <c r="B70" s="2456" t="s">
        <v>935</v>
      </c>
      <c r="C70" s="2456"/>
      <c r="D70" s="2456"/>
      <c r="E70" s="1367">
        <f>'3)Sources &amp; Uses'!E62</f>
        <v>0</v>
      </c>
      <c r="F70" s="1365"/>
      <c r="G70" s="1395">
        <f>'PCR 3)Buyer Affordability '!H27</f>
        <v>0</v>
      </c>
      <c r="H70" s="1574">
        <f t="shared" si="6"/>
        <v>0</v>
      </c>
      <c r="I70" s="1209">
        <f t="shared" si="7"/>
        <v>0</v>
      </c>
      <c r="J70" s="1242"/>
      <c r="M70" s="1521"/>
      <c r="N70" s="2447"/>
      <c r="O70" s="2447"/>
      <c r="P70" s="2447"/>
      <c r="T70" s="1522"/>
      <c r="U70" s="338"/>
    </row>
    <row r="71" spans="1:111" s="339" customFormat="1" ht="12.75" customHeight="1">
      <c r="A71" s="335"/>
      <c r="B71" s="2453" t="s">
        <v>936</v>
      </c>
      <c r="C71" s="2453"/>
      <c r="D71" s="2453"/>
      <c r="E71" s="1661">
        <f>'3)Sources &amp; Uses'!E63</f>
        <v>0</v>
      </c>
      <c r="F71" s="1660"/>
      <c r="G71" s="1591">
        <f>IF(G68&gt;G70, G68+G70, G69+G70)</f>
        <v>0</v>
      </c>
      <c r="H71" s="1586">
        <f t="shared" si="6"/>
        <v>0</v>
      </c>
      <c r="I71" s="1587">
        <f t="shared" si="7"/>
        <v>0</v>
      </c>
      <c r="J71" s="1242"/>
      <c r="M71" s="1521"/>
      <c r="N71" s="2447"/>
      <c r="O71" s="2447"/>
      <c r="P71" s="2447"/>
      <c r="T71" s="1504"/>
      <c r="U71" s="334"/>
    </row>
    <row r="72" spans="1:111" s="339" customFormat="1" ht="15.75" customHeight="1">
      <c r="A72" s="335"/>
      <c r="B72" s="2443" t="s">
        <v>897</v>
      </c>
      <c r="C72" s="2443"/>
      <c r="D72" s="2443"/>
      <c r="E72" s="1585">
        <f>'3)Sources &amp; Uses'!E64</f>
        <v>0</v>
      </c>
      <c r="F72" s="1584"/>
      <c r="G72" s="1590">
        <f>IF((G64+G68)&gt;(G66+G70),G64+G68+G65+G69,G65+G69+G66+G70)</f>
        <v>0</v>
      </c>
      <c r="H72" s="1586">
        <f t="shared" ref="H72" si="8">G72-E72</f>
        <v>0</v>
      </c>
      <c r="I72" s="1587">
        <f t="shared" ref="I72" si="9">IFERROR(H72/E72,0)</f>
        <v>0</v>
      </c>
      <c r="J72" s="1242"/>
      <c r="K72" s="2450"/>
      <c r="L72" s="2450"/>
      <c r="M72" s="2450"/>
      <c r="N72" s="1651"/>
      <c r="O72" s="1651"/>
      <c r="P72" s="1651"/>
      <c r="T72" s="1504"/>
      <c r="U72" s="334"/>
    </row>
    <row r="73" spans="1:111" s="339" customFormat="1" ht="36.75" customHeight="1">
      <c r="A73" s="332"/>
      <c r="B73" s="2457" t="s">
        <v>938</v>
      </c>
      <c r="C73" s="2457"/>
      <c r="D73" s="2457"/>
      <c r="E73" s="1585">
        <f>'3)Sources &amp; Uses'!E65</f>
        <v>0</v>
      </c>
      <c r="F73" s="1519"/>
      <c r="G73" s="1662">
        <f>G65+G66+G69+G70</f>
        <v>0</v>
      </c>
      <c r="H73" s="1574">
        <f t="shared" si="6"/>
        <v>0</v>
      </c>
      <c r="I73" s="1209">
        <f t="shared" si="7"/>
        <v>0</v>
      </c>
      <c r="J73" s="1242"/>
      <c r="K73" s="2449" t="s">
        <v>937</v>
      </c>
      <c r="L73" s="2449"/>
      <c r="M73" s="2449"/>
      <c r="N73" s="2446"/>
      <c r="O73" s="2446"/>
      <c r="P73" s="2446"/>
      <c r="T73" s="1504"/>
      <c r="U73" s="334"/>
    </row>
    <row r="74" spans="1:111" s="339" customFormat="1" ht="26.25" customHeight="1">
      <c r="A74" s="1358"/>
      <c r="B74" s="2444" t="s">
        <v>939</v>
      </c>
      <c r="C74" s="2445"/>
      <c r="D74" s="2445"/>
      <c r="E74" s="1585">
        <f>'3)Sources &amp; Uses'!E66</f>
        <v>0</v>
      </c>
      <c r="F74" s="1665"/>
      <c r="G74" s="1662">
        <f>IF((G64+G68-G66-G70)&gt;0,G64+G68-G66-G70,0)</f>
        <v>0</v>
      </c>
      <c r="H74" s="1666">
        <f t="shared" si="6"/>
        <v>0</v>
      </c>
      <c r="I74" s="1667">
        <f t="shared" si="7"/>
        <v>0</v>
      </c>
      <c r="J74" s="1366"/>
      <c r="K74" s="2113"/>
      <c r="L74" s="2113"/>
      <c r="M74" s="2113"/>
      <c r="N74" s="2446"/>
      <c r="O74" s="2446"/>
      <c r="P74" s="2446"/>
      <c r="Q74" s="2446"/>
      <c r="R74" s="2446"/>
      <c r="S74" s="2446"/>
      <c r="T74" s="1504"/>
      <c r="U74" s="334"/>
    </row>
    <row r="75" spans="1:111" s="50" customFormat="1" ht="9.75" customHeight="1">
      <c r="B75" s="1520"/>
      <c r="C75" s="309"/>
      <c r="D75" s="309"/>
      <c r="E75" s="1137"/>
      <c r="F75" s="201"/>
      <c r="G75" s="1137"/>
      <c r="H75" s="1361"/>
      <c r="I75" s="1361"/>
      <c r="J75" s="1361"/>
      <c r="K75" s="1361"/>
      <c r="L75" s="1137"/>
    </row>
    <row r="76" spans="1:111" s="1430" customFormat="1" ht="14.45" customHeight="1">
      <c r="A76" s="1426"/>
      <c r="B76" s="1563" t="s">
        <v>715</v>
      </c>
      <c r="C76" s="1428"/>
      <c r="D76" s="1428"/>
      <c r="E76" s="1558"/>
      <c r="F76" s="1429"/>
      <c r="G76" s="1558"/>
      <c r="H76" s="1437"/>
      <c r="I76" s="2407"/>
      <c r="J76" s="2407"/>
      <c r="K76" s="148"/>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c r="AK76" s="1426"/>
      <c r="AL76" s="1426"/>
      <c r="AM76" s="1426"/>
      <c r="AN76" s="1426"/>
      <c r="AO76" s="1426"/>
      <c r="AP76" s="1426"/>
      <c r="AQ76" s="1426"/>
      <c r="AR76" s="1426"/>
      <c r="AS76" s="1426"/>
      <c r="AT76" s="1426"/>
      <c r="AU76" s="1426"/>
      <c r="AV76" s="1426"/>
      <c r="AW76" s="1426"/>
      <c r="AX76" s="1426"/>
      <c r="AY76" s="1426"/>
      <c r="AZ76" s="1426"/>
      <c r="BA76" s="1426"/>
      <c r="BB76" s="1426"/>
      <c r="BC76" s="1426"/>
      <c r="BD76" s="1426"/>
      <c r="BE76" s="1426"/>
      <c r="BF76" s="1426"/>
      <c r="BG76" s="1426"/>
      <c r="BH76" s="1426"/>
      <c r="BI76" s="1426"/>
      <c r="BJ76" s="1426"/>
      <c r="BK76" s="1426"/>
      <c r="BL76" s="1426"/>
      <c r="BM76" s="1426"/>
      <c r="BN76" s="1426"/>
      <c r="BO76" s="1426"/>
      <c r="BP76" s="1426"/>
      <c r="BQ76" s="1426"/>
      <c r="BR76" s="1426"/>
      <c r="BS76" s="1426"/>
      <c r="BT76" s="1426"/>
      <c r="BU76" s="1426"/>
      <c r="BV76" s="1426"/>
      <c r="BW76" s="1426"/>
      <c r="BX76" s="1426"/>
      <c r="BY76" s="1426"/>
      <c r="BZ76" s="1426"/>
      <c r="CA76" s="1426"/>
      <c r="CB76" s="1426"/>
      <c r="CC76" s="1426"/>
      <c r="CD76" s="1426"/>
      <c r="CE76" s="1426"/>
      <c r="CF76" s="1426"/>
      <c r="CG76" s="1427"/>
      <c r="CH76" s="1427"/>
      <c r="CI76" s="1427"/>
      <c r="CJ76" s="1427"/>
      <c r="CK76" s="1427"/>
      <c r="CL76" s="1427"/>
      <c r="CM76" s="1427"/>
      <c r="CN76" s="1427"/>
      <c r="CO76" s="1427"/>
      <c r="CP76" s="1427"/>
      <c r="CQ76" s="1427"/>
      <c r="CR76" s="1427"/>
      <c r="CS76" s="1427"/>
      <c r="CT76" s="1427"/>
      <c r="CU76" s="1427"/>
      <c r="CV76" s="1427"/>
      <c r="CW76" s="1427"/>
      <c r="CX76" s="1427"/>
      <c r="CY76" s="1427"/>
      <c r="CZ76" s="1427"/>
      <c r="DA76" s="1427"/>
      <c r="DB76" s="1427"/>
      <c r="DC76" s="1427"/>
      <c r="DD76" s="1427"/>
      <c r="DE76" s="1427"/>
      <c r="DF76" s="1427"/>
      <c r="DG76" s="1427"/>
    </row>
    <row r="77" spans="1:111" s="1431" customFormat="1">
      <c r="B77" s="2451"/>
      <c r="C77" s="2451"/>
      <c r="D77" s="2451"/>
      <c r="E77" s="2451"/>
      <c r="F77" s="2451"/>
      <c r="G77" s="2451"/>
      <c r="H77" s="2451"/>
      <c r="I77" s="2451"/>
      <c r="J77" s="2451"/>
      <c r="K77" s="2451"/>
    </row>
    <row r="78" spans="1:111" s="1" customFormat="1">
      <c r="B78" s="2451"/>
      <c r="C78" s="2451"/>
      <c r="D78" s="2451"/>
      <c r="E78" s="2451"/>
      <c r="F78" s="2451"/>
      <c r="G78" s="2451"/>
      <c r="H78" s="2451"/>
      <c r="I78" s="2451"/>
      <c r="J78" s="2451"/>
      <c r="K78" s="2451"/>
    </row>
    <row r="79" spans="1:111" s="1" customFormat="1">
      <c r="B79" s="2451"/>
      <c r="C79" s="2451"/>
      <c r="D79" s="2451"/>
      <c r="E79" s="2451"/>
      <c r="F79" s="2451"/>
      <c r="G79" s="2451"/>
      <c r="H79" s="2451"/>
      <c r="I79" s="2451"/>
      <c r="J79" s="2451"/>
      <c r="K79" s="2451"/>
    </row>
    <row r="80" spans="1:111" s="1" customFormat="1">
      <c r="B80" s="2451"/>
      <c r="C80" s="2451"/>
      <c r="D80" s="2451"/>
      <c r="E80" s="2451"/>
      <c r="F80" s="2451"/>
      <c r="G80" s="2451"/>
      <c r="H80" s="2451"/>
      <c r="I80" s="2451"/>
      <c r="J80" s="2451"/>
      <c r="K80" s="2451"/>
    </row>
    <row r="81" spans="2:12" s="1" customFormat="1">
      <c r="B81" s="50"/>
      <c r="C81" s="50"/>
      <c r="D81" s="148"/>
      <c r="E81" s="201"/>
      <c r="F81" s="148"/>
      <c r="G81" s="50"/>
      <c r="H81" s="50"/>
      <c r="I81" s="50"/>
      <c r="J81" s="50"/>
      <c r="K81" s="148"/>
    </row>
    <row r="82" spans="2:12" s="1" customFormat="1">
      <c r="B82" s="50"/>
      <c r="C82" s="50"/>
      <c r="D82" s="148"/>
      <c r="E82" s="201"/>
      <c r="F82" s="148"/>
      <c r="G82" s="50"/>
      <c r="H82" s="50"/>
      <c r="I82" s="50"/>
      <c r="J82" s="50"/>
      <c r="K82" s="148"/>
    </row>
    <row r="83" spans="2:12" s="50" customFormat="1">
      <c r="D83" s="148"/>
      <c r="E83" s="201"/>
      <c r="F83" s="148"/>
      <c r="K83" s="148"/>
    </row>
    <row r="84" spans="2:12" s="50" customFormat="1">
      <c r="D84" s="148"/>
      <c r="E84" s="201"/>
      <c r="F84" s="148"/>
      <c r="K84" s="148"/>
    </row>
    <row r="85" spans="2:12" s="50" customFormat="1">
      <c r="D85" s="148"/>
      <c r="E85" s="201"/>
      <c r="F85" s="148"/>
      <c r="K85" s="148"/>
    </row>
    <row r="86" spans="2:12" s="50" customFormat="1">
      <c r="D86" s="148"/>
      <c r="E86" s="201"/>
      <c r="F86" s="148"/>
      <c r="K86" s="148"/>
    </row>
    <row r="87" spans="2:12" s="50" customFormat="1">
      <c r="D87" s="148"/>
      <c r="E87" s="201"/>
      <c r="F87" s="148"/>
      <c r="K87" s="148"/>
    </row>
    <row r="88" spans="2:12" s="50" customFormat="1">
      <c r="D88" s="148"/>
      <c r="E88" s="201"/>
      <c r="F88" s="148"/>
      <c r="K88" s="148"/>
    </row>
    <row r="89" spans="2:12" s="50" customFormat="1">
      <c r="D89" s="148"/>
      <c r="E89" s="201"/>
      <c r="F89" s="148"/>
      <c r="K89" s="148"/>
    </row>
    <row r="90" spans="2:12" s="50" customFormat="1">
      <c r="D90" s="148"/>
      <c r="E90" s="201"/>
      <c r="F90" s="148"/>
      <c r="K90" s="148"/>
    </row>
    <row r="91" spans="2:12" s="50" customFormat="1">
      <c r="D91" s="148"/>
      <c r="E91" s="201"/>
      <c r="F91" s="148"/>
      <c r="K91" s="148"/>
    </row>
    <row r="92" spans="2:12" s="50" customFormat="1">
      <c r="D92" s="148"/>
      <c r="E92" s="201"/>
      <c r="F92" s="148"/>
      <c r="K92" s="148"/>
    </row>
    <row r="93" spans="2:12" s="50" customFormat="1">
      <c r="D93" s="148"/>
      <c r="E93" s="201"/>
      <c r="F93" s="148"/>
      <c r="K93" s="148"/>
    </row>
    <row r="94" spans="2:12" s="50" customFormat="1">
      <c r="D94" s="148"/>
      <c r="E94" s="201"/>
      <c r="F94" s="148"/>
      <c r="K94" s="148"/>
    </row>
    <row r="95" spans="2:12" s="50" customFormat="1">
      <c r="D95" s="148"/>
      <c r="E95" s="201"/>
      <c r="F95" s="148"/>
      <c r="K95" s="148"/>
    </row>
    <row r="96" spans="2:12" s="50" customFormat="1">
      <c r="B96" s="12"/>
      <c r="E96" s="148"/>
      <c r="F96" s="201"/>
      <c r="G96" s="148"/>
      <c r="L96" s="148"/>
    </row>
    <row r="97" spans="2:12" s="50" customFormat="1">
      <c r="B97" s="12"/>
      <c r="E97" s="148"/>
      <c r="F97" s="201"/>
      <c r="G97" s="148"/>
      <c r="L97" s="148"/>
    </row>
    <row r="98" spans="2:12" s="50" customFormat="1">
      <c r="B98" s="12"/>
      <c r="E98" s="148"/>
      <c r="F98" s="201"/>
      <c r="G98" s="148"/>
      <c r="L98" s="148"/>
    </row>
    <row r="99" spans="2:12" s="50" customFormat="1">
      <c r="B99" s="12"/>
      <c r="E99" s="148"/>
      <c r="F99" s="201"/>
      <c r="G99" s="148"/>
      <c r="L99" s="148"/>
    </row>
    <row r="100" spans="2:12" s="50" customFormat="1">
      <c r="B100" s="12"/>
      <c r="E100" s="148"/>
      <c r="F100" s="201"/>
      <c r="G100" s="148"/>
      <c r="L100" s="148"/>
    </row>
    <row r="101" spans="2:12" s="50" customFormat="1">
      <c r="B101" s="12"/>
      <c r="E101" s="148"/>
      <c r="F101" s="201"/>
      <c r="G101" s="148"/>
      <c r="L101" s="148"/>
    </row>
    <row r="102" spans="2:12" s="50" customFormat="1">
      <c r="B102" s="12"/>
      <c r="E102" s="148"/>
      <c r="F102" s="201"/>
      <c r="G102" s="148"/>
      <c r="L102" s="148"/>
    </row>
    <row r="103" spans="2:12" s="50" customFormat="1">
      <c r="B103" s="12"/>
      <c r="E103" s="148"/>
      <c r="F103" s="201"/>
      <c r="G103" s="148"/>
      <c r="L103" s="148"/>
    </row>
    <row r="104" spans="2:12" s="50" customFormat="1">
      <c r="B104" s="12"/>
      <c r="E104" s="148"/>
      <c r="F104" s="201"/>
      <c r="G104" s="148"/>
      <c r="L104" s="148"/>
    </row>
    <row r="105" spans="2:12" s="50" customFormat="1">
      <c r="B105" s="12"/>
      <c r="E105" s="148"/>
      <c r="F105" s="201"/>
      <c r="G105" s="148"/>
      <c r="L105" s="148"/>
    </row>
    <row r="106" spans="2:12" s="50" customFormat="1">
      <c r="B106" s="12"/>
      <c r="E106" s="148"/>
      <c r="F106" s="201"/>
      <c r="G106" s="148"/>
      <c r="L106" s="148"/>
    </row>
    <row r="107" spans="2:12" s="50" customFormat="1">
      <c r="B107" s="12"/>
      <c r="E107" s="148"/>
      <c r="F107" s="201"/>
      <c r="G107" s="148"/>
      <c r="L107" s="148"/>
    </row>
    <row r="108" spans="2:12" s="50" customFormat="1">
      <c r="B108" s="12"/>
      <c r="E108" s="148"/>
      <c r="F108" s="201"/>
      <c r="G108" s="148"/>
      <c r="L108" s="148"/>
    </row>
    <row r="109" spans="2:12" s="50" customFormat="1">
      <c r="B109" s="12"/>
      <c r="E109" s="148"/>
      <c r="F109" s="201"/>
      <c r="G109" s="148"/>
      <c r="L109" s="148"/>
    </row>
    <row r="110" spans="2:12" s="50" customFormat="1">
      <c r="B110" s="12"/>
      <c r="E110" s="148"/>
      <c r="F110" s="201"/>
      <c r="G110" s="148"/>
      <c r="L110" s="148"/>
    </row>
    <row r="111" spans="2:12" s="50" customFormat="1">
      <c r="B111" s="12"/>
      <c r="E111" s="148"/>
      <c r="F111" s="201"/>
      <c r="G111" s="148"/>
      <c r="L111" s="148"/>
    </row>
    <row r="112" spans="2:12" s="50" customFormat="1">
      <c r="B112" s="12"/>
      <c r="E112" s="148"/>
      <c r="F112" s="201"/>
      <c r="G112" s="148"/>
      <c r="L112" s="148"/>
    </row>
    <row r="113" spans="2:12" s="50" customFormat="1">
      <c r="B113" s="12"/>
      <c r="E113" s="148"/>
      <c r="F113" s="201"/>
      <c r="G113" s="148"/>
      <c r="L113" s="148"/>
    </row>
    <row r="114" spans="2:12" s="50" customFormat="1">
      <c r="B114" s="12"/>
      <c r="E114" s="148"/>
      <c r="F114" s="201"/>
      <c r="G114" s="148"/>
      <c r="L114" s="148"/>
    </row>
    <row r="115" spans="2:12" s="50" customFormat="1">
      <c r="B115" s="12"/>
      <c r="E115" s="148"/>
      <c r="F115" s="201"/>
      <c r="G115" s="148"/>
      <c r="L115" s="148"/>
    </row>
    <row r="116" spans="2:12" s="50" customFormat="1">
      <c r="B116" s="12"/>
      <c r="E116" s="148"/>
      <c r="F116" s="201"/>
      <c r="G116" s="148"/>
      <c r="L116" s="148"/>
    </row>
    <row r="117" spans="2:12" s="50" customFormat="1">
      <c r="B117" s="12"/>
      <c r="E117" s="148"/>
      <c r="F117" s="201"/>
      <c r="G117" s="148"/>
      <c r="L117" s="148"/>
    </row>
    <row r="118" spans="2:12" s="50" customFormat="1">
      <c r="B118" s="12"/>
      <c r="E118" s="148"/>
      <c r="F118" s="201"/>
      <c r="G118" s="148"/>
      <c r="L118" s="148"/>
    </row>
    <row r="119" spans="2:12" s="50" customFormat="1">
      <c r="B119" s="12"/>
      <c r="E119" s="148"/>
      <c r="F119" s="201"/>
      <c r="G119" s="148"/>
      <c r="L119" s="148"/>
    </row>
    <row r="120" spans="2:12" s="50" customFormat="1">
      <c r="B120" s="12"/>
      <c r="E120" s="148"/>
      <c r="F120" s="201"/>
      <c r="G120" s="148"/>
      <c r="L120" s="148"/>
    </row>
    <row r="121" spans="2:12" s="50" customFormat="1">
      <c r="B121" s="12"/>
      <c r="E121" s="148"/>
      <c r="F121" s="201"/>
      <c r="G121" s="148"/>
      <c r="L121" s="148"/>
    </row>
    <row r="122" spans="2:12" s="50" customFormat="1">
      <c r="B122" s="12"/>
      <c r="E122" s="148"/>
      <c r="F122" s="201"/>
      <c r="G122" s="148"/>
      <c r="L122" s="148"/>
    </row>
    <row r="123" spans="2:12" s="50" customFormat="1">
      <c r="B123" s="12"/>
      <c r="E123" s="148"/>
      <c r="F123" s="201"/>
      <c r="G123" s="148"/>
      <c r="L123" s="148"/>
    </row>
    <row r="124" spans="2:12" s="50" customFormat="1">
      <c r="B124" s="12"/>
      <c r="E124" s="148"/>
      <c r="F124" s="201"/>
      <c r="G124" s="148"/>
      <c r="L124" s="148"/>
    </row>
    <row r="125" spans="2:12" s="50" customFormat="1">
      <c r="B125" s="12"/>
      <c r="E125" s="148"/>
      <c r="F125" s="201"/>
      <c r="G125" s="148"/>
      <c r="L125" s="148"/>
    </row>
    <row r="126" spans="2:12" s="50" customFormat="1">
      <c r="B126" s="12"/>
      <c r="E126" s="148"/>
      <c r="F126" s="201"/>
      <c r="G126" s="148"/>
      <c r="L126" s="148"/>
    </row>
    <row r="127" spans="2:12" s="50" customFormat="1">
      <c r="B127" s="12"/>
      <c r="E127" s="148"/>
      <c r="F127" s="201"/>
      <c r="G127" s="148"/>
      <c r="L127" s="148"/>
    </row>
    <row r="128" spans="2:12" s="50" customFormat="1">
      <c r="B128" s="12"/>
      <c r="E128" s="148"/>
      <c r="F128" s="201"/>
      <c r="G128" s="148"/>
      <c r="L128" s="148"/>
    </row>
    <row r="129" spans="2:12" s="50" customFormat="1">
      <c r="B129" s="12"/>
      <c r="E129" s="148"/>
      <c r="F129" s="201"/>
      <c r="G129" s="148"/>
      <c r="L129" s="148"/>
    </row>
    <row r="130" spans="2:12" s="50" customFormat="1">
      <c r="B130" s="12"/>
      <c r="E130" s="148"/>
      <c r="F130" s="201"/>
      <c r="G130" s="148"/>
      <c r="L130" s="148"/>
    </row>
    <row r="131" spans="2:12" s="50" customFormat="1">
      <c r="B131" s="12"/>
      <c r="E131" s="148"/>
      <c r="F131" s="201"/>
      <c r="G131" s="148"/>
      <c r="L131" s="148"/>
    </row>
    <row r="132" spans="2:12" s="50" customFormat="1">
      <c r="B132" s="12"/>
      <c r="E132" s="148"/>
      <c r="F132" s="201"/>
      <c r="G132" s="148"/>
      <c r="L132" s="148"/>
    </row>
    <row r="133" spans="2:12" s="50" customFormat="1">
      <c r="B133" s="12"/>
      <c r="E133" s="148"/>
      <c r="F133" s="201"/>
      <c r="G133" s="148"/>
      <c r="L133" s="148"/>
    </row>
    <row r="134" spans="2:12" s="50" customFormat="1">
      <c r="B134" s="12"/>
      <c r="E134" s="148"/>
      <c r="F134" s="201"/>
      <c r="G134" s="148"/>
      <c r="L134" s="148"/>
    </row>
    <row r="135" spans="2:12" s="50" customFormat="1">
      <c r="B135" s="12"/>
      <c r="E135" s="148"/>
      <c r="F135" s="201"/>
      <c r="G135" s="148"/>
      <c r="L135" s="148"/>
    </row>
    <row r="136" spans="2:12" s="50" customFormat="1">
      <c r="B136" s="12"/>
      <c r="E136" s="148"/>
      <c r="F136" s="201"/>
      <c r="G136" s="148"/>
      <c r="L136" s="148"/>
    </row>
    <row r="137" spans="2:12" s="50" customFormat="1">
      <c r="B137" s="12"/>
      <c r="E137" s="148"/>
      <c r="F137" s="201"/>
      <c r="G137" s="148"/>
      <c r="L137" s="148"/>
    </row>
    <row r="138" spans="2:12" s="50" customFormat="1">
      <c r="B138" s="12"/>
      <c r="E138" s="148"/>
      <c r="F138" s="201"/>
      <c r="G138" s="148"/>
      <c r="L138" s="148"/>
    </row>
    <row r="139" spans="2:12" s="50" customFormat="1">
      <c r="B139" s="12"/>
      <c r="E139" s="148"/>
      <c r="F139" s="201"/>
      <c r="G139" s="148"/>
      <c r="L139" s="148"/>
    </row>
    <row r="140" spans="2:12" s="50" customFormat="1">
      <c r="B140" s="12"/>
      <c r="E140" s="148"/>
      <c r="F140" s="201"/>
      <c r="G140" s="148"/>
      <c r="L140" s="148"/>
    </row>
    <row r="141" spans="2:12" s="50" customFormat="1">
      <c r="B141" s="12"/>
      <c r="E141" s="148"/>
      <c r="F141" s="201"/>
      <c r="G141" s="148"/>
      <c r="L141" s="148"/>
    </row>
    <row r="142" spans="2:12" s="50" customFormat="1">
      <c r="B142" s="12"/>
      <c r="E142" s="148"/>
      <c r="F142" s="201"/>
      <c r="G142" s="148"/>
      <c r="L142" s="148"/>
    </row>
    <row r="143" spans="2:12" s="50" customFormat="1">
      <c r="B143" s="12"/>
      <c r="E143" s="148"/>
      <c r="F143" s="201"/>
      <c r="G143" s="148"/>
      <c r="L143" s="148"/>
    </row>
    <row r="144" spans="2:12" s="50" customFormat="1">
      <c r="B144" s="12"/>
      <c r="E144" s="148"/>
      <c r="F144" s="201"/>
      <c r="G144" s="148"/>
      <c r="L144" s="148"/>
    </row>
    <row r="145" spans="2:12" s="50" customFormat="1">
      <c r="B145" s="12"/>
      <c r="E145" s="148"/>
      <c r="F145" s="201"/>
      <c r="G145" s="148"/>
      <c r="L145" s="148"/>
    </row>
    <row r="146" spans="2:12" s="50" customFormat="1">
      <c r="B146" s="12"/>
      <c r="E146" s="148"/>
      <c r="F146" s="201"/>
      <c r="G146" s="148"/>
      <c r="L146" s="148"/>
    </row>
    <row r="147" spans="2:12" s="50" customFormat="1">
      <c r="B147" s="12"/>
      <c r="E147" s="148"/>
      <c r="F147" s="201"/>
      <c r="G147" s="148"/>
      <c r="L147" s="148"/>
    </row>
    <row r="148" spans="2:12" s="50" customFormat="1">
      <c r="B148" s="12"/>
      <c r="E148" s="148"/>
      <c r="F148" s="201"/>
      <c r="G148" s="148"/>
      <c r="L148" s="148"/>
    </row>
    <row r="149" spans="2:12" s="50" customFormat="1">
      <c r="B149" s="12"/>
      <c r="E149" s="148"/>
      <c r="F149" s="201"/>
      <c r="G149" s="148"/>
      <c r="L149" s="148"/>
    </row>
    <row r="150" spans="2:12" s="50" customFormat="1">
      <c r="B150" s="12"/>
      <c r="E150" s="148"/>
      <c r="F150" s="201"/>
      <c r="G150" s="148"/>
      <c r="L150" s="148"/>
    </row>
    <row r="151" spans="2:12" s="50" customFormat="1">
      <c r="B151" s="12"/>
      <c r="E151" s="148"/>
      <c r="F151" s="201"/>
      <c r="G151" s="148"/>
      <c r="L151" s="148"/>
    </row>
    <row r="152" spans="2:12" s="50" customFormat="1">
      <c r="B152" s="12"/>
      <c r="E152" s="148"/>
      <c r="F152" s="201"/>
      <c r="G152" s="148"/>
      <c r="L152" s="148"/>
    </row>
    <row r="153" spans="2:12" s="50" customFormat="1">
      <c r="B153" s="12"/>
      <c r="E153" s="148"/>
      <c r="F153" s="201"/>
      <c r="G153" s="148"/>
      <c r="L153" s="148"/>
    </row>
    <row r="154" spans="2:12" s="50" customFormat="1">
      <c r="B154" s="12"/>
      <c r="E154" s="148"/>
      <c r="F154" s="201"/>
      <c r="G154" s="148"/>
      <c r="L154" s="148"/>
    </row>
    <row r="155" spans="2:12" s="50" customFormat="1">
      <c r="B155" s="12"/>
      <c r="E155" s="148"/>
      <c r="F155" s="201"/>
      <c r="G155" s="148"/>
      <c r="L155" s="148"/>
    </row>
    <row r="156" spans="2:12" s="50" customFormat="1">
      <c r="B156" s="12"/>
      <c r="E156" s="148"/>
      <c r="F156" s="201"/>
      <c r="G156" s="148"/>
      <c r="L156" s="148"/>
    </row>
    <row r="157" spans="2:12" s="50" customFormat="1">
      <c r="B157" s="12"/>
      <c r="E157" s="148"/>
      <c r="F157" s="201"/>
      <c r="G157" s="148"/>
      <c r="L157" s="148"/>
    </row>
    <row r="158" spans="2:12" s="50" customFormat="1">
      <c r="B158" s="12"/>
      <c r="E158" s="148"/>
      <c r="F158" s="201"/>
      <c r="G158" s="148"/>
      <c r="L158" s="148"/>
    </row>
    <row r="159" spans="2:12" s="50" customFormat="1">
      <c r="B159" s="12"/>
      <c r="E159" s="148"/>
      <c r="F159" s="201"/>
      <c r="G159" s="148"/>
      <c r="L159" s="148"/>
    </row>
    <row r="160" spans="2:12" s="50" customFormat="1">
      <c r="B160" s="12"/>
      <c r="E160" s="148"/>
      <c r="F160" s="201"/>
      <c r="G160" s="148"/>
      <c r="L160" s="148"/>
    </row>
    <row r="161" spans="2:12" s="50" customFormat="1">
      <c r="B161" s="12"/>
      <c r="E161" s="148"/>
      <c r="F161" s="201"/>
      <c r="G161" s="148"/>
      <c r="L161" s="148"/>
    </row>
    <row r="162" spans="2:12" s="50" customFormat="1">
      <c r="B162" s="12"/>
      <c r="E162" s="148"/>
      <c r="F162" s="201"/>
      <c r="G162" s="148"/>
      <c r="L162" s="148"/>
    </row>
    <row r="163" spans="2:12" s="50" customFormat="1">
      <c r="B163" s="12"/>
      <c r="E163" s="148"/>
      <c r="F163" s="201"/>
      <c r="G163" s="148"/>
      <c r="L163" s="148"/>
    </row>
    <row r="164" spans="2:12" s="50" customFormat="1">
      <c r="B164" s="12"/>
      <c r="E164" s="148"/>
      <c r="F164" s="201"/>
      <c r="G164" s="148"/>
      <c r="L164" s="148"/>
    </row>
    <row r="165" spans="2:12" s="50" customFormat="1">
      <c r="B165" s="12"/>
      <c r="E165" s="148"/>
      <c r="F165" s="201"/>
      <c r="G165" s="148"/>
      <c r="L165" s="148"/>
    </row>
    <row r="166" spans="2:12" s="50" customFormat="1">
      <c r="B166" s="12"/>
      <c r="E166" s="148"/>
      <c r="F166" s="201"/>
      <c r="G166" s="148"/>
      <c r="L166" s="148"/>
    </row>
    <row r="167" spans="2:12" s="50" customFormat="1">
      <c r="B167" s="12"/>
      <c r="E167" s="148"/>
      <c r="F167" s="201"/>
      <c r="G167" s="148"/>
      <c r="L167" s="148"/>
    </row>
    <row r="168" spans="2:12" s="50" customFormat="1">
      <c r="B168" s="12"/>
      <c r="E168" s="148"/>
      <c r="F168" s="201"/>
      <c r="G168" s="148"/>
      <c r="L168" s="148"/>
    </row>
    <row r="169" spans="2:12" s="50" customFormat="1">
      <c r="B169" s="12"/>
      <c r="E169" s="148"/>
      <c r="F169" s="201"/>
      <c r="G169" s="148"/>
      <c r="L169" s="148"/>
    </row>
    <row r="170" spans="2:12" s="50" customFormat="1">
      <c r="B170" s="12"/>
      <c r="E170" s="148"/>
      <c r="F170" s="201"/>
      <c r="G170" s="148"/>
      <c r="L170" s="148"/>
    </row>
    <row r="171" spans="2:12" s="50" customFormat="1">
      <c r="B171" s="12"/>
      <c r="E171" s="148"/>
      <c r="F171" s="201"/>
      <c r="G171" s="148"/>
      <c r="L171" s="148"/>
    </row>
    <row r="172" spans="2:12" s="50" customFormat="1">
      <c r="B172" s="12"/>
      <c r="E172" s="148"/>
      <c r="F172" s="201"/>
      <c r="G172" s="148"/>
      <c r="L172" s="148"/>
    </row>
    <row r="173" spans="2:12" s="50" customFormat="1">
      <c r="B173" s="12"/>
      <c r="E173" s="148"/>
      <c r="F173" s="201"/>
      <c r="G173" s="148"/>
      <c r="L173" s="148"/>
    </row>
    <row r="174" spans="2:12" s="50" customFormat="1">
      <c r="B174" s="12"/>
      <c r="E174" s="148"/>
      <c r="F174" s="201"/>
      <c r="G174" s="148"/>
      <c r="L174" s="148"/>
    </row>
    <row r="175" spans="2:12" s="50" customFormat="1">
      <c r="B175" s="12"/>
      <c r="E175" s="148"/>
      <c r="F175" s="201"/>
      <c r="G175" s="148"/>
      <c r="L175" s="148"/>
    </row>
    <row r="176" spans="2:12" s="50" customFormat="1">
      <c r="B176" s="12"/>
      <c r="E176" s="148"/>
      <c r="F176" s="201"/>
      <c r="G176" s="148"/>
      <c r="L176" s="148"/>
    </row>
    <row r="177" spans="2:12" s="50" customFormat="1">
      <c r="B177" s="12"/>
      <c r="E177" s="148"/>
      <c r="F177" s="201"/>
      <c r="G177" s="148"/>
      <c r="L177" s="148"/>
    </row>
    <row r="178" spans="2:12" s="50" customFormat="1">
      <c r="B178" s="12"/>
      <c r="E178" s="148"/>
      <c r="F178" s="201"/>
      <c r="G178" s="148"/>
      <c r="L178" s="148"/>
    </row>
    <row r="179" spans="2:12" s="50" customFormat="1">
      <c r="B179" s="12"/>
      <c r="E179" s="148"/>
      <c r="F179" s="201"/>
      <c r="G179" s="148"/>
      <c r="L179" s="148"/>
    </row>
    <row r="180" spans="2:12" s="50" customFormat="1">
      <c r="B180" s="12"/>
      <c r="E180" s="148"/>
      <c r="F180" s="201"/>
      <c r="G180" s="148"/>
      <c r="L180" s="148"/>
    </row>
    <row r="181" spans="2:12" s="50" customFormat="1">
      <c r="B181" s="12"/>
      <c r="E181" s="148"/>
      <c r="F181" s="201"/>
      <c r="G181" s="148"/>
      <c r="L181" s="148"/>
    </row>
    <row r="182" spans="2:12" s="50" customFormat="1">
      <c r="B182" s="12"/>
      <c r="E182" s="148"/>
      <c r="F182" s="201"/>
      <c r="G182" s="148"/>
      <c r="L182" s="148"/>
    </row>
    <row r="183" spans="2:12" s="50" customFormat="1">
      <c r="B183" s="12"/>
      <c r="E183" s="148"/>
      <c r="F183" s="201"/>
      <c r="G183" s="148"/>
      <c r="L183" s="148"/>
    </row>
    <row r="184" spans="2:12" s="50" customFormat="1">
      <c r="B184" s="12"/>
      <c r="E184" s="148"/>
      <c r="F184" s="201"/>
      <c r="G184" s="148"/>
      <c r="L184" s="148"/>
    </row>
    <row r="185" spans="2:12" s="50" customFormat="1">
      <c r="B185" s="12"/>
      <c r="E185" s="148"/>
      <c r="F185" s="201"/>
      <c r="G185" s="148"/>
      <c r="L185" s="148"/>
    </row>
    <row r="186" spans="2:12" s="50" customFormat="1">
      <c r="B186" s="12"/>
      <c r="E186" s="148"/>
      <c r="F186" s="201"/>
      <c r="G186" s="148"/>
      <c r="L186" s="148"/>
    </row>
    <row r="187" spans="2:12" s="50" customFormat="1">
      <c r="B187" s="12"/>
      <c r="E187" s="148"/>
      <c r="F187" s="201"/>
      <c r="G187" s="148"/>
      <c r="L187" s="148"/>
    </row>
    <row r="188" spans="2:12" s="50" customFormat="1">
      <c r="B188" s="12"/>
      <c r="E188" s="148"/>
      <c r="F188" s="201"/>
      <c r="G188" s="148"/>
      <c r="L188" s="148"/>
    </row>
    <row r="189" spans="2:12" s="50" customFormat="1">
      <c r="B189" s="12"/>
      <c r="E189" s="148"/>
      <c r="F189" s="201"/>
      <c r="G189" s="148"/>
      <c r="L189" s="148"/>
    </row>
    <row r="190" spans="2:12" s="50" customFormat="1">
      <c r="B190" s="12"/>
      <c r="E190" s="148"/>
      <c r="F190" s="201"/>
      <c r="G190" s="148"/>
      <c r="L190" s="148"/>
    </row>
    <row r="191" spans="2:12" s="50" customFormat="1">
      <c r="B191" s="12"/>
      <c r="E191" s="148"/>
      <c r="F191" s="201"/>
      <c r="G191" s="148"/>
      <c r="L191" s="148"/>
    </row>
    <row r="192" spans="2:12" s="50" customFormat="1">
      <c r="B192" s="12"/>
      <c r="E192" s="148"/>
      <c r="F192" s="201"/>
      <c r="G192" s="148"/>
      <c r="L192" s="148"/>
    </row>
    <row r="193" spans="2:12" s="50" customFormat="1">
      <c r="B193" s="12"/>
      <c r="E193" s="148"/>
      <c r="F193" s="201"/>
      <c r="G193" s="148"/>
      <c r="L193" s="148"/>
    </row>
    <row r="194" spans="2:12" s="50" customFormat="1">
      <c r="B194" s="12"/>
      <c r="E194" s="148"/>
      <c r="F194" s="201"/>
      <c r="G194" s="148"/>
      <c r="L194" s="148"/>
    </row>
    <row r="195" spans="2:12" s="50" customFormat="1">
      <c r="B195" s="12"/>
      <c r="E195" s="148"/>
      <c r="F195" s="201"/>
      <c r="G195" s="148"/>
      <c r="L195" s="148"/>
    </row>
    <row r="196" spans="2:12" s="50" customFormat="1">
      <c r="B196" s="12"/>
      <c r="E196" s="148"/>
      <c r="F196" s="201"/>
      <c r="G196" s="148"/>
      <c r="L196" s="148"/>
    </row>
    <row r="197" spans="2:12" s="50" customFormat="1">
      <c r="B197" s="12"/>
      <c r="E197" s="148"/>
      <c r="F197" s="201"/>
      <c r="G197" s="148"/>
      <c r="L197" s="148"/>
    </row>
    <row r="198" spans="2:12" s="50" customFormat="1">
      <c r="B198" s="12"/>
      <c r="E198" s="148"/>
      <c r="F198" s="201"/>
      <c r="G198" s="148"/>
      <c r="L198" s="148"/>
    </row>
    <row r="199" spans="2:12" s="50" customFormat="1">
      <c r="B199" s="12"/>
      <c r="E199" s="148"/>
      <c r="F199" s="201"/>
      <c r="G199" s="148"/>
      <c r="L199" s="148"/>
    </row>
    <row r="200" spans="2:12" s="50" customFormat="1">
      <c r="B200" s="12"/>
      <c r="E200" s="148"/>
      <c r="F200" s="201"/>
      <c r="G200" s="148"/>
      <c r="L200" s="148"/>
    </row>
    <row r="201" spans="2:12" s="50" customFormat="1">
      <c r="B201" s="12"/>
      <c r="E201" s="148"/>
      <c r="F201" s="201"/>
      <c r="G201" s="148"/>
      <c r="L201" s="148"/>
    </row>
    <row r="202" spans="2:12" s="50" customFormat="1">
      <c r="B202" s="12"/>
      <c r="E202" s="148"/>
      <c r="F202" s="201"/>
      <c r="G202" s="148"/>
      <c r="L202" s="148"/>
    </row>
    <row r="203" spans="2:12" s="50" customFormat="1">
      <c r="B203" s="12"/>
      <c r="E203" s="148"/>
      <c r="F203" s="201"/>
      <c r="G203" s="148"/>
      <c r="L203" s="148"/>
    </row>
    <row r="204" spans="2:12" s="50" customFormat="1">
      <c r="B204" s="12"/>
      <c r="E204" s="148"/>
      <c r="F204" s="201"/>
      <c r="G204" s="148"/>
      <c r="L204" s="148"/>
    </row>
    <row r="205" spans="2:12" s="50" customFormat="1">
      <c r="B205" s="12"/>
      <c r="E205" s="148"/>
      <c r="F205" s="201"/>
      <c r="G205" s="148"/>
      <c r="L205" s="148"/>
    </row>
    <row r="206" spans="2:12" s="50" customFormat="1">
      <c r="B206" s="12"/>
      <c r="E206" s="148"/>
      <c r="F206" s="201"/>
      <c r="G206" s="148"/>
      <c r="L206" s="148"/>
    </row>
    <row r="207" spans="2:12" s="50" customFormat="1">
      <c r="B207" s="12"/>
      <c r="E207" s="148"/>
      <c r="F207" s="201"/>
      <c r="G207" s="148"/>
      <c r="L207" s="148"/>
    </row>
    <row r="208" spans="2:12" s="50" customFormat="1">
      <c r="B208" s="12"/>
      <c r="E208" s="148"/>
      <c r="F208" s="201"/>
      <c r="G208" s="148"/>
      <c r="L208" s="148"/>
    </row>
    <row r="209" spans="2:12" s="50" customFormat="1">
      <c r="B209" s="12"/>
      <c r="E209" s="148"/>
      <c r="F209" s="201"/>
      <c r="G209" s="148"/>
      <c r="L209" s="148"/>
    </row>
    <row r="210" spans="2:12" s="50" customFormat="1">
      <c r="B210" s="12"/>
      <c r="E210" s="148"/>
      <c r="F210" s="201"/>
      <c r="G210" s="148"/>
      <c r="L210" s="148"/>
    </row>
    <row r="211" spans="2:12" s="50" customFormat="1">
      <c r="B211" s="12"/>
      <c r="E211" s="148"/>
      <c r="F211" s="201"/>
      <c r="G211" s="148"/>
      <c r="L211" s="148"/>
    </row>
    <row r="212" spans="2:12" s="50" customFormat="1">
      <c r="B212" s="12"/>
      <c r="E212" s="148"/>
      <c r="F212" s="201"/>
      <c r="G212" s="148"/>
      <c r="L212" s="148"/>
    </row>
    <row r="213" spans="2:12" s="50" customFormat="1">
      <c r="B213" s="12"/>
      <c r="E213" s="148"/>
      <c r="F213" s="201"/>
      <c r="G213" s="148"/>
      <c r="L213" s="148"/>
    </row>
    <row r="214" spans="2:12" s="50" customFormat="1">
      <c r="B214" s="12"/>
      <c r="E214" s="148"/>
      <c r="F214" s="201"/>
      <c r="G214" s="148"/>
      <c r="L214" s="148"/>
    </row>
    <row r="215" spans="2:12" s="50" customFormat="1">
      <c r="B215" s="12"/>
      <c r="E215" s="148"/>
      <c r="F215" s="201"/>
      <c r="G215" s="148"/>
      <c r="L215" s="148"/>
    </row>
    <row r="216" spans="2:12" s="50" customFormat="1">
      <c r="B216" s="12"/>
      <c r="E216" s="148"/>
      <c r="F216" s="201"/>
      <c r="G216" s="148"/>
      <c r="L216" s="148"/>
    </row>
    <row r="217" spans="2:12" s="50" customFormat="1">
      <c r="B217" s="12"/>
      <c r="E217" s="148"/>
      <c r="F217" s="201"/>
      <c r="G217" s="148"/>
      <c r="L217" s="148"/>
    </row>
    <row r="218" spans="2:12" s="50" customFormat="1">
      <c r="B218" s="12"/>
      <c r="E218" s="148"/>
      <c r="F218" s="201"/>
      <c r="G218" s="148"/>
      <c r="L218" s="148"/>
    </row>
    <row r="219" spans="2:12" s="50" customFormat="1">
      <c r="B219" s="12"/>
      <c r="E219" s="148"/>
      <c r="F219" s="201"/>
      <c r="G219" s="148"/>
      <c r="L219" s="148"/>
    </row>
    <row r="220" spans="2:12" s="50" customFormat="1">
      <c r="B220" s="12"/>
      <c r="E220" s="148"/>
      <c r="F220" s="201"/>
      <c r="G220" s="148"/>
      <c r="L220" s="148"/>
    </row>
    <row r="221" spans="2:12" s="50" customFormat="1">
      <c r="B221" s="12"/>
      <c r="E221" s="148"/>
      <c r="F221" s="201"/>
      <c r="G221" s="148"/>
      <c r="L221" s="148"/>
    </row>
    <row r="222" spans="2:12" s="50" customFormat="1">
      <c r="B222" s="12"/>
      <c r="E222" s="148"/>
      <c r="F222" s="201"/>
      <c r="G222" s="148"/>
      <c r="L222" s="148"/>
    </row>
    <row r="223" spans="2:12" s="50" customFormat="1">
      <c r="B223" s="12"/>
      <c r="E223" s="148"/>
      <c r="F223" s="201"/>
      <c r="G223" s="148"/>
      <c r="L223" s="148"/>
    </row>
    <row r="224" spans="2:12" s="50" customFormat="1">
      <c r="B224" s="12"/>
      <c r="E224" s="148"/>
      <c r="F224" s="201"/>
      <c r="G224" s="148"/>
      <c r="L224" s="148"/>
    </row>
    <row r="225" spans="2:12" s="50" customFormat="1">
      <c r="B225" s="12"/>
      <c r="E225" s="148"/>
      <c r="F225" s="201"/>
      <c r="G225" s="148"/>
      <c r="L225" s="148"/>
    </row>
    <row r="226" spans="2:12" s="50" customFormat="1">
      <c r="B226" s="12"/>
      <c r="E226" s="148"/>
      <c r="F226" s="201"/>
      <c r="G226" s="148"/>
      <c r="L226" s="148"/>
    </row>
    <row r="227" spans="2:12" s="50" customFormat="1">
      <c r="B227" s="12"/>
      <c r="E227" s="148"/>
      <c r="F227" s="201"/>
      <c r="G227" s="148"/>
      <c r="L227" s="148"/>
    </row>
    <row r="228" spans="2:12" s="50" customFormat="1">
      <c r="B228" s="12"/>
      <c r="E228" s="148"/>
      <c r="F228" s="201"/>
      <c r="G228" s="148"/>
      <c r="L228" s="148"/>
    </row>
    <row r="229" spans="2:12" s="50" customFormat="1">
      <c r="B229" s="12"/>
      <c r="E229" s="148"/>
      <c r="F229" s="201"/>
      <c r="G229" s="148"/>
      <c r="L229" s="148"/>
    </row>
    <row r="230" spans="2:12" s="50" customFormat="1">
      <c r="B230" s="12"/>
      <c r="E230" s="148"/>
      <c r="F230" s="201"/>
      <c r="G230" s="148"/>
      <c r="L230" s="148"/>
    </row>
    <row r="231" spans="2:12" s="50" customFormat="1">
      <c r="B231" s="12"/>
      <c r="E231" s="148"/>
      <c r="F231" s="201"/>
      <c r="G231" s="148"/>
      <c r="L231" s="148"/>
    </row>
    <row r="232" spans="2:12" s="50" customFormat="1">
      <c r="B232" s="12"/>
      <c r="E232" s="148"/>
      <c r="F232" s="201"/>
      <c r="G232" s="148"/>
      <c r="L232" s="148"/>
    </row>
    <row r="233" spans="2:12" s="50" customFormat="1">
      <c r="B233" s="12"/>
      <c r="E233" s="148"/>
      <c r="F233" s="201"/>
      <c r="G233" s="148"/>
      <c r="L233" s="148"/>
    </row>
    <row r="234" spans="2:12" s="50" customFormat="1">
      <c r="B234" s="12"/>
      <c r="E234" s="148"/>
      <c r="F234" s="201"/>
      <c r="G234" s="148"/>
      <c r="L234" s="148"/>
    </row>
    <row r="235" spans="2:12" s="50" customFormat="1">
      <c r="B235" s="12"/>
      <c r="E235" s="148"/>
      <c r="F235" s="201"/>
      <c r="G235" s="148"/>
      <c r="L235" s="148"/>
    </row>
    <row r="236" spans="2:12" s="50" customFormat="1">
      <c r="B236" s="12"/>
      <c r="E236" s="148"/>
      <c r="F236" s="201"/>
      <c r="G236" s="148"/>
      <c r="L236" s="148"/>
    </row>
    <row r="237" spans="2:12" s="50" customFormat="1">
      <c r="B237" s="12"/>
      <c r="E237" s="148"/>
      <c r="F237" s="201"/>
      <c r="G237" s="148"/>
      <c r="L237" s="148"/>
    </row>
    <row r="238" spans="2:12" s="50" customFormat="1">
      <c r="B238" s="12"/>
      <c r="E238" s="148"/>
      <c r="F238" s="201"/>
      <c r="G238" s="148"/>
      <c r="L238" s="148"/>
    </row>
    <row r="239" spans="2:12" s="50" customFormat="1">
      <c r="B239" s="12"/>
      <c r="E239" s="148"/>
      <c r="F239" s="201"/>
      <c r="G239" s="148"/>
      <c r="L239" s="148"/>
    </row>
    <row r="240" spans="2:12" s="50" customFormat="1">
      <c r="B240" s="12"/>
      <c r="E240" s="148"/>
      <c r="F240" s="201"/>
      <c r="G240" s="148"/>
      <c r="L240" s="148"/>
    </row>
    <row r="241" spans="2:12" s="50" customFormat="1">
      <c r="B241" s="12"/>
      <c r="E241" s="148"/>
      <c r="F241" s="201"/>
      <c r="G241" s="148"/>
      <c r="L241" s="148"/>
    </row>
    <row r="242" spans="2:12" s="50" customFormat="1">
      <c r="B242" s="12"/>
      <c r="E242" s="148"/>
      <c r="F242" s="201"/>
      <c r="G242" s="148"/>
      <c r="L242" s="148"/>
    </row>
    <row r="243" spans="2:12" s="50" customFormat="1">
      <c r="B243" s="12"/>
      <c r="E243" s="148"/>
      <c r="F243" s="201"/>
      <c r="G243" s="148"/>
      <c r="L243" s="148"/>
    </row>
    <row r="244" spans="2:12" s="50" customFormat="1">
      <c r="B244" s="12"/>
      <c r="E244" s="148"/>
      <c r="F244" s="201"/>
      <c r="G244" s="148"/>
      <c r="L244" s="148"/>
    </row>
    <row r="245" spans="2:12" s="50" customFormat="1">
      <c r="B245" s="12"/>
      <c r="E245" s="148"/>
      <c r="F245" s="201"/>
      <c r="G245" s="148"/>
      <c r="L245" s="148"/>
    </row>
    <row r="246" spans="2:12" s="50" customFormat="1">
      <c r="B246" s="12"/>
      <c r="E246" s="148"/>
      <c r="F246" s="201"/>
      <c r="G246" s="148"/>
      <c r="L246" s="148"/>
    </row>
    <row r="247" spans="2:12" s="50" customFormat="1">
      <c r="B247" s="12"/>
      <c r="E247" s="148"/>
      <c r="F247" s="201"/>
      <c r="G247" s="148"/>
      <c r="L247" s="148"/>
    </row>
    <row r="248" spans="2:12" s="50" customFormat="1">
      <c r="B248" s="12"/>
      <c r="E248" s="148"/>
      <c r="F248" s="201"/>
      <c r="G248" s="148"/>
      <c r="L248" s="148"/>
    </row>
    <row r="249" spans="2:12" s="50" customFormat="1">
      <c r="B249" s="12"/>
      <c r="E249" s="148"/>
      <c r="F249" s="201"/>
      <c r="G249" s="148"/>
      <c r="L249" s="148"/>
    </row>
    <row r="250" spans="2:12" s="50" customFormat="1">
      <c r="B250" s="12"/>
      <c r="E250" s="148"/>
      <c r="F250" s="201"/>
      <c r="G250" s="148"/>
      <c r="L250" s="148"/>
    </row>
    <row r="251" spans="2:12" s="50" customFormat="1">
      <c r="B251" s="12"/>
      <c r="E251" s="148"/>
      <c r="F251" s="201"/>
      <c r="G251" s="148"/>
      <c r="L251" s="148"/>
    </row>
    <row r="252" spans="2:12" s="50" customFormat="1">
      <c r="B252" s="12"/>
      <c r="E252" s="148"/>
      <c r="F252" s="201"/>
      <c r="G252" s="148"/>
      <c r="L252" s="148"/>
    </row>
    <row r="253" spans="2:12" s="50" customFormat="1">
      <c r="B253" s="12"/>
      <c r="E253" s="148"/>
      <c r="F253" s="201"/>
      <c r="G253" s="148"/>
      <c r="L253" s="148"/>
    </row>
    <row r="254" spans="2:12" s="50" customFormat="1">
      <c r="B254" s="12"/>
      <c r="E254" s="148"/>
      <c r="F254" s="201"/>
      <c r="G254" s="148"/>
      <c r="L254" s="148"/>
    </row>
    <row r="255" spans="2:12" s="50" customFormat="1">
      <c r="B255" s="12"/>
      <c r="E255" s="148"/>
      <c r="F255" s="201"/>
      <c r="G255" s="148"/>
      <c r="L255" s="148"/>
    </row>
    <row r="256" spans="2:12" s="50" customFormat="1">
      <c r="B256" s="12"/>
      <c r="E256" s="148"/>
      <c r="F256" s="201"/>
      <c r="G256" s="148"/>
      <c r="L256" s="148"/>
    </row>
    <row r="257" spans="2:12" s="50" customFormat="1">
      <c r="B257" s="12"/>
      <c r="E257" s="148"/>
      <c r="F257" s="201"/>
      <c r="G257" s="148"/>
      <c r="L257" s="148"/>
    </row>
    <row r="258" spans="2:12" s="50" customFormat="1">
      <c r="B258" s="12"/>
      <c r="E258" s="148"/>
      <c r="F258" s="201"/>
      <c r="G258" s="148"/>
      <c r="L258" s="148"/>
    </row>
    <row r="259" spans="2:12" s="50" customFormat="1">
      <c r="B259" s="12"/>
      <c r="E259" s="148"/>
      <c r="F259" s="201"/>
      <c r="G259" s="148"/>
      <c r="L259" s="148"/>
    </row>
    <row r="260" spans="2:12" s="50" customFormat="1">
      <c r="B260" s="12"/>
      <c r="E260" s="148"/>
      <c r="F260" s="201"/>
      <c r="G260" s="148"/>
      <c r="L260" s="148"/>
    </row>
    <row r="261" spans="2:12" s="50" customFormat="1">
      <c r="B261" s="12"/>
      <c r="E261" s="148"/>
      <c r="F261" s="201"/>
      <c r="G261" s="148"/>
      <c r="L261" s="148"/>
    </row>
    <row r="262" spans="2:12" s="50" customFormat="1">
      <c r="B262" s="12"/>
      <c r="E262" s="148"/>
      <c r="F262" s="201"/>
      <c r="G262" s="148"/>
      <c r="L262" s="148"/>
    </row>
    <row r="263" spans="2:12" s="50" customFormat="1">
      <c r="B263" s="12"/>
      <c r="E263" s="148"/>
      <c r="F263" s="201"/>
      <c r="G263" s="148"/>
      <c r="L263" s="148"/>
    </row>
    <row r="264" spans="2:12" s="50" customFormat="1">
      <c r="B264" s="12"/>
      <c r="E264" s="148"/>
      <c r="F264" s="201"/>
      <c r="G264" s="148"/>
      <c r="L264" s="148"/>
    </row>
    <row r="265" spans="2:12" s="50" customFormat="1">
      <c r="B265" s="12"/>
      <c r="E265" s="148"/>
      <c r="F265" s="201"/>
      <c r="G265" s="148"/>
      <c r="L265" s="148"/>
    </row>
    <row r="266" spans="2:12" s="50" customFormat="1">
      <c r="B266" s="12"/>
      <c r="E266" s="148"/>
      <c r="F266" s="201"/>
      <c r="G266" s="148"/>
      <c r="L266" s="148"/>
    </row>
    <row r="267" spans="2:12" s="50" customFormat="1">
      <c r="B267" s="12"/>
      <c r="E267" s="148"/>
      <c r="F267" s="201"/>
      <c r="G267" s="148"/>
      <c r="L267" s="148"/>
    </row>
    <row r="268" spans="2:12" s="50" customFormat="1">
      <c r="B268" s="12"/>
      <c r="E268" s="148"/>
      <c r="F268" s="201"/>
      <c r="G268" s="148"/>
      <c r="L268" s="148"/>
    </row>
    <row r="269" spans="2:12" s="50" customFormat="1">
      <c r="B269" s="12"/>
      <c r="E269" s="148"/>
      <c r="F269" s="201"/>
      <c r="G269" s="148"/>
      <c r="L269" s="148"/>
    </row>
    <row r="270" spans="2:12" s="50" customFormat="1">
      <c r="B270" s="12"/>
      <c r="E270" s="148"/>
      <c r="F270" s="201"/>
      <c r="G270" s="148"/>
      <c r="L270" s="148"/>
    </row>
    <row r="271" spans="2:12" s="50" customFormat="1">
      <c r="B271" s="12"/>
      <c r="E271" s="148"/>
      <c r="F271" s="201"/>
      <c r="G271" s="148"/>
      <c r="L271" s="148"/>
    </row>
    <row r="272" spans="2:12" s="50" customFormat="1">
      <c r="B272" s="12"/>
      <c r="E272" s="148"/>
      <c r="F272" s="201"/>
      <c r="G272" s="148"/>
      <c r="L272" s="148"/>
    </row>
    <row r="273" spans="2:12" s="50" customFormat="1">
      <c r="B273" s="12"/>
      <c r="E273" s="148"/>
      <c r="F273" s="201"/>
      <c r="G273" s="148"/>
      <c r="L273" s="148"/>
    </row>
    <row r="274" spans="2:12" s="50" customFormat="1">
      <c r="B274" s="12"/>
      <c r="E274" s="148"/>
      <c r="F274" s="201"/>
      <c r="G274" s="148"/>
      <c r="L274" s="148"/>
    </row>
    <row r="275" spans="2:12" s="50" customFormat="1">
      <c r="B275" s="12"/>
      <c r="E275" s="148"/>
      <c r="F275" s="201"/>
      <c r="G275" s="148"/>
      <c r="L275" s="148"/>
    </row>
    <row r="276" spans="2:12" s="50" customFormat="1">
      <c r="B276" s="12"/>
      <c r="E276" s="148"/>
      <c r="F276" s="201"/>
      <c r="G276" s="148"/>
      <c r="L276" s="148"/>
    </row>
    <row r="277" spans="2:12" s="50" customFormat="1">
      <c r="B277" s="12"/>
      <c r="E277" s="148"/>
      <c r="F277" s="201"/>
      <c r="G277" s="148"/>
      <c r="L277" s="148"/>
    </row>
    <row r="278" spans="2:12" s="50" customFormat="1">
      <c r="B278" s="12"/>
      <c r="E278" s="148"/>
      <c r="F278" s="201"/>
      <c r="G278" s="148"/>
      <c r="L278" s="148"/>
    </row>
    <row r="279" spans="2:12" s="50" customFormat="1">
      <c r="B279" s="12"/>
      <c r="E279" s="148"/>
      <c r="F279" s="201"/>
      <c r="G279" s="148"/>
      <c r="L279" s="148"/>
    </row>
    <row r="280" spans="2:12" s="50" customFormat="1">
      <c r="B280" s="12"/>
      <c r="E280" s="148"/>
      <c r="F280" s="201"/>
      <c r="G280" s="148"/>
      <c r="L280" s="148"/>
    </row>
    <row r="281" spans="2:12" s="50" customFormat="1">
      <c r="B281" s="12"/>
      <c r="E281" s="148"/>
      <c r="F281" s="201"/>
      <c r="G281" s="148"/>
      <c r="L281" s="148"/>
    </row>
    <row r="282" spans="2:12" s="50" customFormat="1">
      <c r="B282" s="12"/>
      <c r="E282" s="148"/>
      <c r="F282" s="201"/>
      <c r="G282" s="148"/>
      <c r="L282" s="148"/>
    </row>
    <row r="283" spans="2:12" s="50" customFormat="1">
      <c r="B283" s="12"/>
      <c r="E283" s="148"/>
      <c r="F283" s="201"/>
      <c r="G283" s="148"/>
      <c r="L283" s="148"/>
    </row>
    <row r="284" spans="2:12" s="50" customFormat="1">
      <c r="B284" s="12"/>
      <c r="E284" s="148"/>
      <c r="F284" s="201"/>
      <c r="G284" s="148"/>
      <c r="L284" s="148"/>
    </row>
    <row r="285" spans="2:12" s="50" customFormat="1">
      <c r="B285" s="12"/>
      <c r="E285" s="148"/>
      <c r="F285" s="201"/>
      <c r="G285" s="148"/>
      <c r="L285" s="148"/>
    </row>
    <row r="286" spans="2:12" s="50" customFormat="1">
      <c r="B286" s="12"/>
      <c r="E286" s="148"/>
      <c r="F286" s="201"/>
      <c r="G286" s="148"/>
      <c r="L286" s="148"/>
    </row>
    <row r="287" spans="2:12" s="50" customFormat="1">
      <c r="B287" s="12"/>
      <c r="E287" s="148"/>
      <c r="F287" s="201"/>
      <c r="G287" s="148"/>
      <c r="L287" s="148"/>
    </row>
    <row r="288" spans="2:12" s="50" customFormat="1">
      <c r="B288" s="12"/>
      <c r="E288" s="148"/>
      <c r="F288" s="201"/>
      <c r="G288" s="148"/>
      <c r="L288" s="148"/>
    </row>
    <row r="289" spans="2:12" s="50" customFormat="1">
      <c r="B289" s="12"/>
      <c r="E289" s="148"/>
      <c r="F289" s="201"/>
      <c r="G289" s="148"/>
      <c r="L289" s="148"/>
    </row>
    <row r="290" spans="2:12" s="50" customFormat="1">
      <c r="B290" s="12"/>
      <c r="E290" s="148"/>
      <c r="F290" s="201"/>
      <c r="G290" s="148"/>
      <c r="L290" s="148"/>
    </row>
    <row r="291" spans="2:12" s="50" customFormat="1">
      <c r="B291" s="12"/>
      <c r="E291" s="148"/>
      <c r="F291" s="201"/>
      <c r="G291" s="148"/>
      <c r="L291" s="148"/>
    </row>
    <row r="292" spans="2:12" s="50" customFormat="1">
      <c r="B292" s="12"/>
      <c r="E292" s="148"/>
      <c r="F292" s="201"/>
      <c r="G292" s="148"/>
      <c r="L292" s="148"/>
    </row>
    <row r="293" spans="2:12" s="50" customFormat="1">
      <c r="B293" s="12"/>
      <c r="E293" s="148"/>
      <c r="F293" s="201"/>
      <c r="G293" s="148"/>
      <c r="L293" s="148"/>
    </row>
    <row r="294" spans="2:12" s="50" customFormat="1">
      <c r="B294" s="12"/>
      <c r="E294" s="148"/>
      <c r="F294" s="201"/>
      <c r="G294" s="148"/>
      <c r="L294" s="148"/>
    </row>
    <row r="295" spans="2:12" s="50" customFormat="1">
      <c r="B295" s="12"/>
      <c r="E295" s="148"/>
      <c r="F295" s="201"/>
      <c r="G295" s="148"/>
      <c r="L295" s="148"/>
    </row>
    <row r="296" spans="2:12" s="50" customFormat="1">
      <c r="B296" s="12"/>
      <c r="E296" s="148"/>
      <c r="F296" s="201"/>
      <c r="G296" s="148"/>
      <c r="L296" s="148"/>
    </row>
    <row r="297" spans="2:12" s="50" customFormat="1">
      <c r="B297" s="12"/>
      <c r="E297" s="148"/>
      <c r="F297" s="201"/>
      <c r="G297" s="148"/>
      <c r="L297" s="148"/>
    </row>
    <row r="298" spans="2:12" s="50" customFormat="1">
      <c r="B298" s="12"/>
      <c r="E298" s="148"/>
      <c r="F298" s="201"/>
      <c r="G298" s="148"/>
      <c r="L298" s="148"/>
    </row>
    <row r="299" spans="2:12" s="50" customFormat="1">
      <c r="B299" s="12"/>
      <c r="E299" s="148"/>
      <c r="F299" s="201"/>
      <c r="G299" s="148"/>
      <c r="L299" s="148"/>
    </row>
    <row r="300" spans="2:12" s="50" customFormat="1">
      <c r="B300" s="12"/>
      <c r="E300" s="148"/>
      <c r="F300" s="201"/>
      <c r="G300" s="148"/>
      <c r="L300" s="148"/>
    </row>
    <row r="301" spans="2:12" s="50" customFormat="1">
      <c r="B301" s="12"/>
      <c r="E301" s="148"/>
      <c r="F301" s="201"/>
      <c r="G301" s="148"/>
      <c r="L301" s="148"/>
    </row>
    <row r="302" spans="2:12" s="50" customFormat="1">
      <c r="B302" s="12"/>
      <c r="E302" s="148"/>
      <c r="F302" s="201"/>
      <c r="G302" s="148"/>
      <c r="L302" s="148"/>
    </row>
    <row r="303" spans="2:12" s="50" customFormat="1">
      <c r="B303" s="12"/>
      <c r="E303" s="148"/>
      <c r="F303" s="201"/>
      <c r="G303" s="148"/>
      <c r="L303" s="148"/>
    </row>
    <row r="304" spans="2:12" s="50" customFormat="1">
      <c r="B304" s="12"/>
      <c r="E304" s="148"/>
      <c r="F304" s="201"/>
      <c r="G304" s="148"/>
      <c r="L304" s="148"/>
    </row>
    <row r="305" spans="2:12" s="50" customFormat="1">
      <c r="B305" s="12"/>
      <c r="E305" s="148"/>
      <c r="F305" s="201"/>
      <c r="G305" s="148"/>
      <c r="L305" s="148"/>
    </row>
    <row r="306" spans="2:12" s="50" customFormat="1">
      <c r="B306" s="12"/>
      <c r="E306" s="148"/>
      <c r="F306" s="201"/>
      <c r="G306" s="148"/>
      <c r="L306" s="148"/>
    </row>
    <row r="307" spans="2:12" s="50" customFormat="1">
      <c r="B307" s="12"/>
      <c r="E307" s="148"/>
      <c r="F307" s="201"/>
      <c r="G307" s="148"/>
      <c r="L307" s="148"/>
    </row>
    <row r="308" spans="2:12" s="50" customFormat="1">
      <c r="B308" s="12"/>
      <c r="E308" s="148"/>
      <c r="F308" s="201"/>
      <c r="G308" s="148"/>
      <c r="L308" s="148"/>
    </row>
    <row r="309" spans="2:12" s="50" customFormat="1">
      <c r="B309" s="12"/>
      <c r="E309" s="148"/>
      <c r="F309" s="201"/>
      <c r="G309" s="148"/>
      <c r="L309" s="148"/>
    </row>
    <row r="310" spans="2:12" s="50" customFormat="1">
      <c r="B310" s="12"/>
      <c r="E310" s="148"/>
      <c r="F310" s="201"/>
      <c r="G310" s="148"/>
      <c r="L310" s="148"/>
    </row>
    <row r="311" spans="2:12" s="50" customFormat="1">
      <c r="B311" s="12"/>
      <c r="E311" s="148"/>
      <c r="F311" s="201"/>
      <c r="G311" s="148"/>
      <c r="L311" s="148"/>
    </row>
    <row r="312" spans="2:12" s="50" customFormat="1">
      <c r="B312" s="12"/>
      <c r="E312" s="148"/>
      <c r="F312" s="201"/>
      <c r="G312" s="148"/>
      <c r="L312" s="148"/>
    </row>
    <row r="313" spans="2:12" s="50" customFormat="1">
      <c r="B313" s="12"/>
      <c r="E313" s="148"/>
      <c r="F313" s="201"/>
      <c r="G313" s="148"/>
      <c r="L313" s="148"/>
    </row>
    <row r="314" spans="2:12" s="50" customFormat="1">
      <c r="B314" s="12"/>
      <c r="E314" s="148"/>
      <c r="F314" s="201"/>
      <c r="G314" s="148"/>
      <c r="L314" s="148"/>
    </row>
    <row r="315" spans="2:12" s="50" customFormat="1">
      <c r="B315" s="12"/>
      <c r="E315" s="148"/>
      <c r="F315" s="201"/>
      <c r="G315" s="148"/>
      <c r="L315" s="148"/>
    </row>
    <row r="316" spans="2:12" s="50" customFormat="1">
      <c r="B316" s="12"/>
      <c r="E316" s="148"/>
      <c r="F316" s="201"/>
      <c r="G316" s="148"/>
      <c r="L316" s="148"/>
    </row>
    <row r="317" spans="2:12" s="50" customFormat="1">
      <c r="B317" s="12"/>
      <c r="E317" s="148"/>
      <c r="F317" s="201"/>
      <c r="G317" s="148"/>
      <c r="L317" s="148"/>
    </row>
    <row r="318" spans="2:12" s="50" customFormat="1">
      <c r="B318" s="12"/>
      <c r="E318" s="148"/>
      <c r="F318" s="201"/>
      <c r="G318" s="148"/>
      <c r="L318" s="148"/>
    </row>
    <row r="319" spans="2:12" s="50" customFormat="1">
      <c r="B319" s="12"/>
      <c r="E319" s="148"/>
      <c r="F319" s="201"/>
      <c r="G319" s="148"/>
      <c r="L319" s="148"/>
    </row>
    <row r="320" spans="2:12" s="50" customFormat="1">
      <c r="B320" s="12"/>
      <c r="E320" s="148"/>
      <c r="F320" s="201"/>
      <c r="G320" s="148"/>
      <c r="L320" s="148"/>
    </row>
    <row r="321" spans="2:12" s="50" customFormat="1">
      <c r="B321" s="12"/>
      <c r="E321" s="148"/>
      <c r="F321" s="201"/>
      <c r="G321" s="148"/>
      <c r="L321" s="148"/>
    </row>
    <row r="322" spans="2:12" s="50" customFormat="1">
      <c r="B322" s="12"/>
      <c r="E322" s="148"/>
      <c r="F322" s="201"/>
      <c r="G322" s="148"/>
      <c r="L322" s="148"/>
    </row>
    <row r="323" spans="2:12" s="50" customFormat="1">
      <c r="B323" s="12"/>
      <c r="E323" s="148"/>
      <c r="F323" s="201"/>
      <c r="G323" s="148"/>
      <c r="L323" s="148"/>
    </row>
    <row r="324" spans="2:12" s="50" customFormat="1">
      <c r="B324" s="12"/>
      <c r="E324" s="148"/>
      <c r="F324" s="201"/>
      <c r="G324" s="148"/>
      <c r="L324" s="148"/>
    </row>
    <row r="325" spans="2:12" s="50" customFormat="1">
      <c r="B325" s="12"/>
      <c r="E325" s="148"/>
      <c r="F325" s="201"/>
      <c r="G325" s="148"/>
      <c r="L325" s="148"/>
    </row>
    <row r="326" spans="2:12" s="50" customFormat="1">
      <c r="B326" s="12"/>
      <c r="E326" s="148"/>
      <c r="F326" s="201"/>
      <c r="G326" s="148"/>
      <c r="L326" s="148"/>
    </row>
    <row r="327" spans="2:12" s="50" customFormat="1">
      <c r="B327" s="12"/>
      <c r="E327" s="148"/>
      <c r="F327" s="201"/>
      <c r="G327" s="148"/>
      <c r="L327" s="148"/>
    </row>
    <row r="328" spans="2:12" s="50" customFormat="1">
      <c r="B328" s="12"/>
      <c r="E328" s="148"/>
      <c r="F328" s="201"/>
      <c r="G328" s="148"/>
      <c r="L328" s="148"/>
    </row>
    <row r="329" spans="2:12" s="50" customFormat="1">
      <c r="B329" s="12"/>
      <c r="E329" s="148"/>
      <c r="F329" s="201"/>
      <c r="G329" s="148"/>
      <c r="L329" s="148"/>
    </row>
    <row r="330" spans="2:12" s="50" customFormat="1">
      <c r="B330" s="12"/>
      <c r="E330" s="148"/>
      <c r="F330" s="201"/>
      <c r="G330" s="148"/>
      <c r="L330" s="148"/>
    </row>
    <row r="331" spans="2:12" s="50" customFormat="1">
      <c r="B331" s="12"/>
      <c r="E331" s="148"/>
      <c r="F331" s="201"/>
      <c r="G331" s="148"/>
      <c r="L331" s="148"/>
    </row>
    <row r="332" spans="2:12" s="50" customFormat="1">
      <c r="B332" s="12"/>
      <c r="E332" s="148"/>
      <c r="F332" s="201"/>
      <c r="G332" s="148"/>
      <c r="L332" s="148"/>
    </row>
    <row r="333" spans="2:12" s="50" customFormat="1">
      <c r="B333" s="12"/>
      <c r="E333" s="148"/>
      <c r="F333" s="201"/>
      <c r="G333" s="148"/>
      <c r="L333" s="148"/>
    </row>
    <row r="334" spans="2:12" s="50" customFormat="1">
      <c r="B334" s="12"/>
      <c r="E334" s="148"/>
      <c r="F334" s="201"/>
      <c r="G334" s="148"/>
      <c r="L334" s="148"/>
    </row>
    <row r="335" spans="2:12" s="50" customFormat="1">
      <c r="B335" s="12"/>
      <c r="E335" s="148"/>
      <c r="F335" s="201"/>
      <c r="G335" s="148"/>
      <c r="L335" s="148"/>
    </row>
    <row r="336" spans="2:12" s="50" customFormat="1">
      <c r="B336" s="12"/>
      <c r="E336" s="148"/>
      <c r="F336" s="201"/>
      <c r="G336" s="148"/>
      <c r="L336" s="148"/>
    </row>
    <row r="337" spans="2:12" s="50" customFormat="1">
      <c r="B337" s="12"/>
      <c r="E337" s="148"/>
      <c r="F337" s="201"/>
      <c r="G337" s="148"/>
      <c r="L337" s="148"/>
    </row>
    <row r="338" spans="2:12" s="50" customFormat="1">
      <c r="B338" s="12"/>
      <c r="E338" s="148"/>
      <c r="F338" s="201"/>
      <c r="G338" s="148"/>
      <c r="L338" s="148"/>
    </row>
    <row r="339" spans="2:12" s="50" customFormat="1">
      <c r="B339" s="12"/>
      <c r="E339" s="148"/>
      <c r="F339" s="201"/>
      <c r="G339" s="148"/>
      <c r="L339" s="148"/>
    </row>
    <row r="340" spans="2:12" s="50" customFormat="1">
      <c r="B340" s="12"/>
      <c r="E340" s="148"/>
      <c r="F340" s="201"/>
      <c r="G340" s="148"/>
      <c r="L340" s="148"/>
    </row>
    <row r="341" spans="2:12" s="50" customFormat="1">
      <c r="B341" s="12"/>
      <c r="E341" s="148"/>
      <c r="F341" s="201"/>
      <c r="G341" s="148"/>
      <c r="L341" s="148"/>
    </row>
    <row r="342" spans="2:12" s="50" customFormat="1">
      <c r="B342" s="12"/>
      <c r="E342" s="148"/>
      <c r="F342" s="201"/>
      <c r="G342" s="148"/>
      <c r="L342" s="148"/>
    </row>
    <row r="343" spans="2:12" s="50" customFormat="1">
      <c r="B343" s="12"/>
      <c r="E343" s="148"/>
      <c r="F343" s="201"/>
      <c r="G343" s="148"/>
      <c r="L343" s="148"/>
    </row>
    <row r="344" spans="2:12" s="50" customFormat="1">
      <c r="B344" s="12"/>
      <c r="E344" s="148"/>
      <c r="F344" s="201"/>
      <c r="G344" s="148"/>
      <c r="L344" s="148"/>
    </row>
    <row r="345" spans="2:12" s="50" customFormat="1">
      <c r="B345" s="12"/>
      <c r="E345" s="148"/>
      <c r="F345" s="201"/>
      <c r="G345" s="148"/>
      <c r="L345" s="148"/>
    </row>
    <row r="346" spans="2:12" s="50" customFormat="1">
      <c r="B346" s="12"/>
      <c r="E346" s="148"/>
      <c r="F346" s="201"/>
      <c r="G346" s="148"/>
      <c r="L346" s="148"/>
    </row>
    <row r="347" spans="2:12" s="50" customFormat="1">
      <c r="B347" s="12"/>
      <c r="E347" s="148"/>
      <c r="F347" s="201"/>
      <c r="G347" s="148"/>
      <c r="L347" s="148"/>
    </row>
    <row r="348" spans="2:12" s="50" customFormat="1">
      <c r="B348" s="12"/>
      <c r="E348" s="148"/>
      <c r="F348" s="201"/>
      <c r="G348" s="148"/>
      <c r="L348" s="148"/>
    </row>
    <row r="349" spans="2:12" s="50" customFormat="1">
      <c r="B349" s="12"/>
      <c r="E349" s="148"/>
      <c r="F349" s="201"/>
      <c r="G349" s="148"/>
      <c r="L349" s="148"/>
    </row>
    <row r="350" spans="2:12" s="50" customFormat="1">
      <c r="B350" s="12"/>
      <c r="E350" s="148"/>
      <c r="F350" s="201"/>
      <c r="G350" s="148"/>
      <c r="L350" s="148"/>
    </row>
    <row r="351" spans="2:12" s="50" customFormat="1">
      <c r="B351" s="12"/>
      <c r="E351" s="148"/>
      <c r="F351" s="201"/>
      <c r="G351" s="148"/>
      <c r="L351" s="148"/>
    </row>
    <row r="352" spans="2:12" s="50" customFormat="1">
      <c r="B352" s="12"/>
      <c r="E352" s="148"/>
      <c r="F352" s="201"/>
      <c r="G352" s="148"/>
      <c r="L352" s="148"/>
    </row>
    <row r="353" spans="2:12" s="50" customFormat="1">
      <c r="B353" s="12"/>
      <c r="E353" s="148"/>
      <c r="F353" s="201"/>
      <c r="G353" s="148"/>
      <c r="L353" s="148"/>
    </row>
    <row r="354" spans="2:12" s="50" customFormat="1">
      <c r="B354" s="12"/>
      <c r="E354" s="148"/>
      <c r="F354" s="201"/>
      <c r="G354" s="148"/>
      <c r="L354" s="148"/>
    </row>
    <row r="355" spans="2:12" s="50" customFormat="1">
      <c r="B355" s="12"/>
      <c r="E355" s="148"/>
      <c r="F355" s="201"/>
      <c r="G355" s="148"/>
      <c r="L355" s="148"/>
    </row>
    <row r="356" spans="2:12" s="50" customFormat="1">
      <c r="B356" s="12"/>
      <c r="E356" s="148"/>
      <c r="F356" s="201"/>
      <c r="G356" s="148"/>
      <c r="L356" s="148"/>
    </row>
    <row r="357" spans="2:12" s="50" customFormat="1">
      <c r="B357" s="12"/>
      <c r="E357" s="148"/>
      <c r="F357" s="201"/>
      <c r="G357" s="148"/>
      <c r="L357" s="148"/>
    </row>
    <row r="358" spans="2:12" s="50" customFormat="1">
      <c r="B358" s="12"/>
      <c r="E358" s="148"/>
      <c r="F358" s="201"/>
      <c r="G358" s="148"/>
      <c r="L358" s="148"/>
    </row>
    <row r="359" spans="2:12" s="50" customFormat="1">
      <c r="B359" s="12"/>
      <c r="E359" s="148"/>
      <c r="F359" s="201"/>
      <c r="G359" s="148"/>
      <c r="L359" s="148"/>
    </row>
    <row r="360" spans="2:12" s="50" customFormat="1">
      <c r="B360" s="12"/>
      <c r="E360" s="148"/>
      <c r="F360" s="201"/>
      <c r="G360" s="148"/>
      <c r="L360" s="148"/>
    </row>
    <row r="361" spans="2:12" s="50" customFormat="1">
      <c r="B361" s="12"/>
      <c r="E361" s="148"/>
      <c r="F361" s="201"/>
      <c r="G361" s="148"/>
      <c r="L361" s="148"/>
    </row>
    <row r="362" spans="2:12" s="50" customFormat="1">
      <c r="B362" s="12"/>
      <c r="E362" s="148"/>
      <c r="F362" s="201"/>
      <c r="G362" s="148"/>
      <c r="L362" s="148"/>
    </row>
    <row r="363" spans="2:12" s="50" customFormat="1">
      <c r="B363" s="12"/>
      <c r="E363" s="148"/>
      <c r="F363" s="201"/>
      <c r="G363" s="148"/>
      <c r="L363" s="148"/>
    </row>
    <row r="364" spans="2:12" s="50" customFormat="1">
      <c r="B364" s="12"/>
      <c r="E364" s="148"/>
      <c r="F364" s="201"/>
      <c r="G364" s="148"/>
      <c r="L364" s="148"/>
    </row>
    <row r="365" spans="2:12" s="50" customFormat="1">
      <c r="B365" s="12"/>
      <c r="E365" s="148"/>
      <c r="F365" s="201"/>
      <c r="G365" s="148"/>
      <c r="L365" s="148"/>
    </row>
    <row r="366" spans="2:12" s="50" customFormat="1">
      <c r="B366" s="12"/>
      <c r="E366" s="148"/>
      <c r="F366" s="201"/>
      <c r="G366" s="148"/>
      <c r="L366" s="148"/>
    </row>
    <row r="367" spans="2:12" s="50" customFormat="1">
      <c r="B367" s="12"/>
      <c r="E367" s="148"/>
      <c r="F367" s="201"/>
      <c r="G367" s="148"/>
      <c r="L367" s="148"/>
    </row>
    <row r="368" spans="2:12" s="50" customFormat="1">
      <c r="B368" s="12"/>
      <c r="E368" s="148"/>
      <c r="F368" s="201"/>
      <c r="G368" s="148"/>
      <c r="L368" s="148"/>
    </row>
    <row r="369" spans="2:12" s="50" customFormat="1">
      <c r="B369" s="12"/>
      <c r="E369" s="148"/>
      <c r="F369" s="201"/>
      <c r="G369" s="148"/>
      <c r="L369" s="148"/>
    </row>
    <row r="370" spans="2:12" s="50" customFormat="1">
      <c r="B370" s="12"/>
      <c r="E370" s="148"/>
      <c r="F370" s="201"/>
      <c r="G370" s="148"/>
      <c r="L370" s="148"/>
    </row>
    <row r="371" spans="2:12" s="50" customFormat="1">
      <c r="B371" s="12"/>
      <c r="E371" s="148"/>
      <c r="F371" s="201"/>
      <c r="G371" s="148"/>
      <c r="L371" s="148"/>
    </row>
    <row r="372" spans="2:12" s="50" customFormat="1">
      <c r="B372" s="12"/>
      <c r="E372" s="148"/>
      <c r="F372" s="201"/>
      <c r="G372" s="148"/>
      <c r="L372" s="148"/>
    </row>
    <row r="373" spans="2:12" s="50" customFormat="1">
      <c r="B373" s="12"/>
      <c r="E373" s="148"/>
      <c r="F373" s="201"/>
      <c r="G373" s="148"/>
      <c r="L373" s="148"/>
    </row>
    <row r="374" spans="2:12" s="50" customFormat="1">
      <c r="B374" s="12"/>
      <c r="E374" s="148"/>
      <c r="F374" s="201"/>
      <c r="G374" s="148"/>
      <c r="L374" s="148"/>
    </row>
    <row r="375" spans="2:12" s="50" customFormat="1">
      <c r="B375" s="12"/>
      <c r="E375" s="148"/>
      <c r="F375" s="201"/>
      <c r="G375" s="148"/>
      <c r="L375" s="148"/>
    </row>
    <row r="376" spans="2:12" s="50" customFormat="1">
      <c r="B376" s="12"/>
      <c r="E376" s="148"/>
      <c r="F376" s="201"/>
      <c r="G376" s="148"/>
      <c r="L376" s="148"/>
    </row>
    <row r="377" spans="2:12" s="50" customFormat="1">
      <c r="B377" s="12"/>
      <c r="E377" s="148"/>
      <c r="F377" s="201"/>
      <c r="G377" s="148"/>
      <c r="L377" s="148"/>
    </row>
    <row r="378" spans="2:12" s="50" customFormat="1">
      <c r="B378" s="12"/>
      <c r="E378" s="148"/>
      <c r="F378" s="201"/>
      <c r="G378" s="148"/>
      <c r="L378" s="148"/>
    </row>
    <row r="379" spans="2:12" s="50" customFormat="1">
      <c r="B379" s="12"/>
      <c r="E379" s="148"/>
      <c r="F379" s="201"/>
      <c r="G379" s="148"/>
      <c r="L379" s="148"/>
    </row>
    <row r="380" spans="2:12" s="50" customFormat="1">
      <c r="B380" s="12"/>
      <c r="E380" s="148"/>
      <c r="F380" s="201"/>
      <c r="G380" s="148"/>
      <c r="L380" s="148"/>
    </row>
    <row r="381" spans="2:12" s="50" customFormat="1">
      <c r="B381" s="12"/>
      <c r="E381" s="148"/>
      <c r="F381" s="201"/>
      <c r="G381" s="148"/>
      <c r="L381" s="148"/>
    </row>
    <row r="382" spans="2:12" s="50" customFormat="1">
      <c r="B382" s="12"/>
      <c r="E382" s="148"/>
      <c r="F382" s="201"/>
      <c r="G382" s="148"/>
      <c r="L382" s="148"/>
    </row>
    <row r="383" spans="2:12" s="50" customFormat="1">
      <c r="B383" s="12"/>
      <c r="E383" s="148"/>
      <c r="F383" s="201"/>
      <c r="G383" s="148"/>
      <c r="L383" s="148"/>
    </row>
    <row r="384" spans="2:12" s="50" customFormat="1">
      <c r="B384" s="12"/>
      <c r="E384" s="148"/>
      <c r="F384" s="201"/>
      <c r="G384" s="148"/>
      <c r="L384" s="148"/>
    </row>
    <row r="385" spans="2:12" s="50" customFormat="1">
      <c r="B385" s="12"/>
      <c r="E385" s="148"/>
      <c r="F385" s="201"/>
      <c r="G385" s="148"/>
      <c r="L385" s="148"/>
    </row>
    <row r="386" spans="2:12" s="50" customFormat="1">
      <c r="B386" s="12"/>
      <c r="E386" s="148"/>
      <c r="F386" s="201"/>
      <c r="G386" s="148"/>
      <c r="L386" s="148"/>
    </row>
    <row r="387" spans="2:12" s="50" customFormat="1">
      <c r="B387" s="12"/>
      <c r="E387" s="148"/>
      <c r="F387" s="201"/>
      <c r="G387" s="148"/>
      <c r="L387" s="148"/>
    </row>
    <row r="388" spans="2:12" s="50" customFormat="1">
      <c r="B388" s="12"/>
      <c r="E388" s="148"/>
      <c r="F388" s="201"/>
      <c r="G388" s="148"/>
      <c r="L388" s="148"/>
    </row>
    <row r="389" spans="2:12" s="50" customFormat="1">
      <c r="B389" s="12"/>
      <c r="E389" s="148"/>
      <c r="F389" s="201"/>
      <c r="G389" s="148"/>
      <c r="L389" s="148"/>
    </row>
    <row r="390" spans="2:12" s="50" customFormat="1">
      <c r="B390" s="12"/>
      <c r="E390" s="148"/>
      <c r="F390" s="201"/>
      <c r="G390" s="148"/>
      <c r="L390" s="148"/>
    </row>
    <row r="391" spans="2:12" s="50" customFormat="1">
      <c r="B391" s="12"/>
      <c r="E391" s="148"/>
      <c r="F391" s="201"/>
      <c r="G391" s="148"/>
      <c r="L391" s="148"/>
    </row>
    <row r="392" spans="2:12" s="50" customFormat="1">
      <c r="B392" s="12"/>
      <c r="E392" s="148"/>
      <c r="F392" s="201"/>
      <c r="G392" s="148"/>
      <c r="L392" s="148"/>
    </row>
    <row r="393" spans="2:12" s="50" customFormat="1">
      <c r="B393" s="12"/>
      <c r="E393" s="148"/>
      <c r="F393" s="201"/>
      <c r="G393" s="148"/>
      <c r="L393" s="148"/>
    </row>
    <row r="394" spans="2:12" s="50" customFormat="1">
      <c r="B394" s="12"/>
      <c r="E394" s="148"/>
      <c r="F394" s="201"/>
      <c r="G394" s="148"/>
      <c r="L394" s="148"/>
    </row>
    <row r="395" spans="2:12" s="50" customFormat="1">
      <c r="B395" s="12"/>
      <c r="E395" s="148"/>
      <c r="F395" s="201"/>
      <c r="G395" s="148"/>
      <c r="L395" s="148"/>
    </row>
    <row r="396" spans="2:12" s="50" customFormat="1">
      <c r="B396" s="12"/>
      <c r="E396" s="148"/>
      <c r="F396" s="201"/>
      <c r="G396" s="148"/>
      <c r="L396" s="148"/>
    </row>
    <row r="397" spans="2:12" s="50" customFormat="1">
      <c r="B397" s="12"/>
      <c r="E397" s="148"/>
      <c r="F397" s="201"/>
      <c r="G397" s="148"/>
      <c r="L397" s="148"/>
    </row>
    <row r="398" spans="2:12" s="50" customFormat="1">
      <c r="B398" s="12"/>
      <c r="E398" s="148"/>
      <c r="F398" s="201"/>
      <c r="G398" s="148"/>
      <c r="L398" s="148"/>
    </row>
    <row r="399" spans="2:12" s="50" customFormat="1">
      <c r="B399" s="12"/>
      <c r="E399" s="148"/>
      <c r="F399" s="201"/>
      <c r="G399" s="148"/>
      <c r="L399" s="148"/>
    </row>
    <row r="400" spans="2:12" s="50" customFormat="1">
      <c r="B400" s="12"/>
      <c r="E400" s="148"/>
      <c r="F400" s="201"/>
      <c r="G400" s="148"/>
      <c r="L400" s="148"/>
    </row>
    <row r="401" spans="2:12" s="50" customFormat="1">
      <c r="B401" s="12"/>
      <c r="E401" s="148"/>
      <c r="F401" s="201"/>
      <c r="G401" s="148"/>
      <c r="L401" s="148"/>
    </row>
    <row r="402" spans="2:12" s="50" customFormat="1">
      <c r="B402" s="12"/>
      <c r="E402" s="148"/>
      <c r="F402" s="201"/>
      <c r="G402" s="148"/>
      <c r="L402" s="148"/>
    </row>
    <row r="403" spans="2:12" s="50" customFormat="1">
      <c r="B403" s="12"/>
      <c r="E403" s="148"/>
      <c r="F403" s="201"/>
      <c r="G403" s="148"/>
      <c r="L403" s="148"/>
    </row>
    <row r="404" spans="2:12" s="50" customFormat="1">
      <c r="B404" s="12"/>
      <c r="E404" s="148"/>
      <c r="F404" s="201"/>
      <c r="G404" s="148"/>
      <c r="L404" s="148"/>
    </row>
    <row r="405" spans="2:12" s="50" customFormat="1">
      <c r="B405" s="12"/>
      <c r="E405" s="148"/>
      <c r="F405" s="201"/>
      <c r="G405" s="148"/>
      <c r="L405" s="148"/>
    </row>
    <row r="406" spans="2:12" s="50" customFormat="1">
      <c r="B406" s="12"/>
      <c r="E406" s="148"/>
      <c r="F406" s="201"/>
      <c r="G406" s="148"/>
      <c r="L406" s="148"/>
    </row>
    <row r="407" spans="2:12" s="50" customFormat="1">
      <c r="B407" s="12"/>
      <c r="E407" s="148"/>
      <c r="F407" s="201"/>
      <c r="G407" s="148"/>
      <c r="L407" s="148"/>
    </row>
    <row r="408" spans="2:12" s="50" customFormat="1">
      <c r="B408" s="12"/>
      <c r="E408" s="148"/>
      <c r="F408" s="201"/>
      <c r="G408" s="148"/>
      <c r="L408" s="148"/>
    </row>
    <row r="409" spans="2:12" s="50" customFormat="1">
      <c r="B409" s="12"/>
      <c r="E409" s="148"/>
      <c r="F409" s="201"/>
      <c r="G409" s="148"/>
      <c r="L409" s="148"/>
    </row>
    <row r="410" spans="2:12" s="50" customFormat="1">
      <c r="B410" s="12"/>
      <c r="E410" s="148"/>
      <c r="F410" s="201"/>
      <c r="G410" s="148"/>
      <c r="L410" s="148"/>
    </row>
    <row r="411" spans="2:12" s="50" customFormat="1">
      <c r="B411" s="12"/>
      <c r="E411" s="148"/>
      <c r="F411" s="201"/>
      <c r="G411" s="148"/>
      <c r="L411" s="148"/>
    </row>
    <row r="412" spans="2:12" s="50" customFormat="1">
      <c r="B412" s="12"/>
      <c r="E412" s="148"/>
      <c r="F412" s="201"/>
      <c r="G412" s="148"/>
      <c r="L412" s="148"/>
    </row>
    <row r="413" spans="2:12" s="50" customFormat="1">
      <c r="B413" s="12"/>
      <c r="E413" s="148"/>
      <c r="F413" s="201"/>
      <c r="G413" s="148"/>
      <c r="L413" s="148"/>
    </row>
    <row r="414" spans="2:12" s="50" customFormat="1">
      <c r="B414" s="12"/>
      <c r="E414" s="148"/>
      <c r="F414" s="201"/>
      <c r="G414" s="148"/>
      <c r="L414" s="148"/>
    </row>
    <row r="415" spans="2:12" s="50" customFormat="1">
      <c r="B415" s="12"/>
      <c r="E415" s="148"/>
      <c r="F415" s="201"/>
      <c r="G415" s="148"/>
      <c r="L415" s="148"/>
    </row>
    <row r="416" spans="2:12" s="50" customFormat="1">
      <c r="B416" s="12"/>
      <c r="E416" s="148"/>
      <c r="F416" s="201"/>
      <c r="G416" s="148"/>
      <c r="L416" s="148"/>
    </row>
    <row r="417" spans="2:12" s="50" customFormat="1">
      <c r="B417" s="12"/>
      <c r="E417" s="148"/>
      <c r="F417" s="201"/>
      <c r="G417" s="148"/>
      <c r="L417" s="148"/>
    </row>
    <row r="418" spans="2:12" s="50" customFormat="1">
      <c r="B418" s="12"/>
      <c r="E418" s="148"/>
      <c r="F418" s="201"/>
      <c r="G418" s="148"/>
      <c r="L418" s="148"/>
    </row>
    <row r="419" spans="2:12" s="50" customFormat="1">
      <c r="B419" s="12"/>
      <c r="E419" s="148"/>
      <c r="F419" s="201"/>
      <c r="G419" s="148"/>
      <c r="L419" s="148"/>
    </row>
    <row r="420" spans="2:12" s="50" customFormat="1">
      <c r="B420" s="12"/>
      <c r="E420" s="148"/>
      <c r="F420" s="201"/>
      <c r="G420" s="148"/>
      <c r="L420" s="148"/>
    </row>
    <row r="421" spans="2:12" s="50" customFormat="1">
      <c r="B421" s="12"/>
      <c r="E421" s="148"/>
      <c r="F421" s="201"/>
      <c r="G421" s="148"/>
      <c r="L421" s="148"/>
    </row>
    <row r="422" spans="2:12" s="50" customFormat="1">
      <c r="B422" s="12"/>
      <c r="E422" s="148"/>
      <c r="F422" s="201"/>
      <c r="G422" s="148"/>
      <c r="L422" s="148"/>
    </row>
    <row r="423" spans="2:12" s="50" customFormat="1">
      <c r="B423" s="12"/>
      <c r="E423" s="148"/>
      <c r="F423" s="201"/>
      <c r="G423" s="148"/>
      <c r="L423" s="148"/>
    </row>
    <row r="424" spans="2:12" s="50" customFormat="1">
      <c r="B424" s="12"/>
      <c r="E424" s="148"/>
      <c r="F424" s="201"/>
      <c r="G424" s="148"/>
      <c r="L424" s="148"/>
    </row>
    <row r="425" spans="2:12" s="50" customFormat="1">
      <c r="B425" s="12"/>
      <c r="E425" s="148"/>
      <c r="F425" s="201"/>
      <c r="G425" s="148"/>
      <c r="L425" s="148"/>
    </row>
    <row r="426" spans="2:12" s="50" customFormat="1">
      <c r="B426" s="12"/>
      <c r="E426" s="148"/>
      <c r="F426" s="201"/>
      <c r="G426" s="148"/>
      <c r="L426" s="148"/>
    </row>
    <row r="427" spans="2:12" s="50" customFormat="1">
      <c r="B427" s="12"/>
      <c r="E427" s="148"/>
      <c r="F427" s="201"/>
      <c r="G427" s="148"/>
      <c r="L427" s="148"/>
    </row>
    <row r="428" spans="2:12" s="50" customFormat="1">
      <c r="B428" s="12"/>
      <c r="E428" s="148"/>
      <c r="F428" s="201"/>
      <c r="G428" s="148"/>
      <c r="L428" s="148"/>
    </row>
    <row r="429" spans="2:12" s="50" customFormat="1">
      <c r="B429" s="12"/>
      <c r="E429" s="148"/>
      <c r="F429" s="201"/>
      <c r="G429" s="148"/>
      <c r="L429" s="148"/>
    </row>
    <row r="430" spans="2:12" s="50" customFormat="1">
      <c r="B430" s="12"/>
      <c r="E430" s="148"/>
      <c r="F430" s="201"/>
      <c r="G430" s="148"/>
      <c r="L430" s="148"/>
    </row>
    <row r="431" spans="2:12" s="50" customFormat="1">
      <c r="B431" s="12"/>
      <c r="E431" s="148"/>
      <c r="F431" s="201"/>
      <c r="G431" s="148"/>
      <c r="L431" s="148"/>
    </row>
    <row r="432" spans="2:12" s="50" customFormat="1">
      <c r="B432" s="12"/>
      <c r="E432" s="148"/>
      <c r="F432" s="201"/>
      <c r="G432" s="148"/>
      <c r="L432" s="148"/>
    </row>
    <row r="433" spans="2:12" s="50" customFormat="1">
      <c r="B433" s="12"/>
      <c r="E433" s="148"/>
      <c r="F433" s="201"/>
      <c r="G433" s="148"/>
      <c r="L433" s="148"/>
    </row>
    <row r="434" spans="2:12" s="50" customFormat="1">
      <c r="B434" s="12"/>
      <c r="E434" s="148"/>
      <c r="F434" s="201"/>
      <c r="G434" s="148"/>
      <c r="L434" s="148"/>
    </row>
    <row r="435" spans="2:12" s="50" customFormat="1">
      <c r="B435" s="12"/>
      <c r="E435" s="148"/>
      <c r="F435" s="201"/>
      <c r="G435" s="148"/>
      <c r="L435" s="148"/>
    </row>
    <row r="436" spans="2:12" s="50" customFormat="1">
      <c r="B436" s="12"/>
      <c r="E436" s="148"/>
      <c r="F436" s="201"/>
      <c r="G436" s="148"/>
      <c r="L436" s="148"/>
    </row>
    <row r="437" spans="2:12" s="50" customFormat="1">
      <c r="B437" s="12"/>
      <c r="E437" s="148"/>
      <c r="F437" s="201"/>
      <c r="G437" s="148"/>
      <c r="L437" s="148"/>
    </row>
    <row r="438" spans="2:12" s="50" customFormat="1">
      <c r="B438" s="12"/>
      <c r="E438" s="148"/>
      <c r="F438" s="201"/>
      <c r="G438" s="148"/>
      <c r="L438" s="148"/>
    </row>
    <row r="439" spans="2:12" s="50" customFormat="1">
      <c r="B439" s="12"/>
      <c r="E439" s="148"/>
      <c r="F439" s="201"/>
      <c r="G439" s="148"/>
      <c r="L439" s="148"/>
    </row>
    <row r="440" spans="2:12" s="50" customFormat="1">
      <c r="B440" s="12"/>
      <c r="E440" s="148"/>
      <c r="F440" s="201"/>
      <c r="G440" s="148"/>
      <c r="L440" s="148"/>
    </row>
    <row r="441" spans="2:12" s="50" customFormat="1">
      <c r="B441" s="12"/>
      <c r="E441" s="148"/>
      <c r="F441" s="201"/>
      <c r="G441" s="148"/>
      <c r="L441" s="148"/>
    </row>
    <row r="442" spans="2:12" s="50" customFormat="1">
      <c r="B442" s="12"/>
      <c r="E442" s="148"/>
      <c r="F442" s="201"/>
      <c r="G442" s="148"/>
      <c r="L442" s="148"/>
    </row>
    <row r="443" spans="2:12" s="50" customFormat="1">
      <c r="B443" s="12"/>
      <c r="E443" s="148"/>
      <c r="F443" s="201"/>
      <c r="G443" s="148"/>
      <c r="L443" s="148"/>
    </row>
    <row r="444" spans="2:12" s="50" customFormat="1">
      <c r="B444" s="12"/>
      <c r="E444" s="148"/>
      <c r="F444" s="201"/>
      <c r="G444" s="148"/>
      <c r="L444" s="148"/>
    </row>
    <row r="445" spans="2:12" s="50" customFormat="1">
      <c r="B445" s="12"/>
      <c r="E445" s="148"/>
      <c r="F445" s="201"/>
      <c r="G445" s="148"/>
      <c r="L445" s="148"/>
    </row>
    <row r="446" spans="2:12" s="50" customFormat="1">
      <c r="B446" s="12"/>
      <c r="E446" s="148"/>
      <c r="F446" s="201"/>
      <c r="G446" s="148"/>
      <c r="L446" s="148"/>
    </row>
    <row r="447" spans="2:12" s="50" customFormat="1">
      <c r="B447" s="12"/>
      <c r="E447" s="148"/>
      <c r="F447" s="201"/>
      <c r="G447" s="148"/>
      <c r="L447" s="148"/>
    </row>
    <row r="448" spans="2:12" s="50" customFormat="1">
      <c r="B448" s="12"/>
      <c r="E448" s="148"/>
      <c r="F448" s="201"/>
      <c r="G448" s="148"/>
      <c r="L448" s="148"/>
    </row>
    <row r="449" spans="2:12" s="50" customFormat="1">
      <c r="B449" s="12"/>
      <c r="E449" s="148"/>
      <c r="F449" s="201"/>
      <c r="G449" s="148"/>
      <c r="L449" s="148"/>
    </row>
    <row r="450" spans="2:12" s="50" customFormat="1">
      <c r="B450" s="12"/>
      <c r="E450" s="148"/>
      <c r="F450" s="201"/>
      <c r="G450" s="148"/>
      <c r="L450" s="148"/>
    </row>
    <row r="451" spans="2:12" s="50" customFormat="1">
      <c r="B451" s="12"/>
      <c r="E451" s="148"/>
      <c r="F451" s="201"/>
      <c r="G451" s="148"/>
      <c r="L451" s="148"/>
    </row>
    <row r="452" spans="2:12" s="50" customFormat="1">
      <c r="B452" s="12"/>
      <c r="E452" s="148"/>
      <c r="F452" s="201"/>
      <c r="G452" s="148"/>
      <c r="L452" s="148"/>
    </row>
    <row r="453" spans="2:12" s="50" customFormat="1">
      <c r="B453" s="12"/>
      <c r="E453" s="148"/>
      <c r="F453" s="201"/>
      <c r="G453" s="148"/>
      <c r="L453" s="148"/>
    </row>
    <row r="454" spans="2:12" s="50" customFormat="1">
      <c r="B454" s="12"/>
      <c r="E454" s="148"/>
      <c r="F454" s="201"/>
      <c r="G454" s="148"/>
      <c r="L454" s="148"/>
    </row>
    <row r="455" spans="2:12" s="50" customFormat="1">
      <c r="B455" s="12"/>
      <c r="E455" s="148"/>
      <c r="F455" s="201"/>
      <c r="G455" s="148"/>
      <c r="L455" s="148"/>
    </row>
    <row r="456" spans="2:12" s="50" customFormat="1">
      <c r="B456" s="12"/>
      <c r="E456" s="148"/>
      <c r="F456" s="201"/>
      <c r="G456" s="148"/>
      <c r="L456" s="148"/>
    </row>
    <row r="457" spans="2:12" s="50" customFormat="1">
      <c r="B457" s="12"/>
      <c r="E457" s="148"/>
      <c r="F457" s="201"/>
      <c r="G457" s="148"/>
      <c r="L457" s="148"/>
    </row>
    <row r="458" spans="2:12" s="50" customFormat="1">
      <c r="B458" s="12"/>
      <c r="E458" s="148"/>
      <c r="F458" s="201"/>
      <c r="G458" s="148"/>
      <c r="L458" s="148"/>
    </row>
    <row r="459" spans="2:12" s="50" customFormat="1">
      <c r="B459" s="12"/>
      <c r="E459" s="148"/>
      <c r="F459" s="201"/>
      <c r="G459" s="148"/>
      <c r="L459" s="148"/>
    </row>
    <row r="460" spans="2:12" s="50" customFormat="1">
      <c r="B460" s="12"/>
      <c r="E460" s="148"/>
      <c r="F460" s="201"/>
      <c r="G460" s="148"/>
      <c r="L460" s="148"/>
    </row>
    <row r="461" spans="2:12" s="50" customFormat="1">
      <c r="B461" s="12"/>
      <c r="E461" s="148"/>
      <c r="F461" s="201"/>
      <c r="G461" s="148"/>
      <c r="L461" s="148"/>
    </row>
    <row r="462" spans="2:12" s="50" customFormat="1">
      <c r="B462" s="12"/>
      <c r="E462" s="148"/>
      <c r="F462" s="201"/>
      <c r="G462" s="148"/>
      <c r="L462" s="148"/>
    </row>
    <row r="463" spans="2:12" s="50" customFormat="1">
      <c r="B463" s="12"/>
      <c r="E463" s="148"/>
      <c r="F463" s="201"/>
      <c r="G463" s="148"/>
      <c r="L463" s="148"/>
    </row>
    <row r="464" spans="2:12" s="50" customFormat="1">
      <c r="B464" s="12"/>
      <c r="E464" s="148"/>
      <c r="F464" s="201"/>
      <c r="G464" s="148"/>
      <c r="L464" s="148"/>
    </row>
    <row r="465" spans="2:12" s="50" customFormat="1">
      <c r="B465" s="12"/>
      <c r="E465" s="148"/>
      <c r="F465" s="201"/>
      <c r="G465" s="148"/>
      <c r="L465" s="148"/>
    </row>
    <row r="466" spans="2:12" s="50" customFormat="1">
      <c r="B466" s="12"/>
      <c r="E466" s="148"/>
      <c r="F466" s="201"/>
      <c r="G466" s="148"/>
      <c r="L466" s="148"/>
    </row>
    <row r="467" spans="2:12" s="50" customFormat="1">
      <c r="B467" s="12"/>
      <c r="E467" s="148"/>
      <c r="F467" s="201"/>
      <c r="G467" s="148"/>
      <c r="L467" s="148"/>
    </row>
    <row r="468" spans="2:12" s="50" customFormat="1">
      <c r="B468" s="12"/>
      <c r="E468" s="148"/>
      <c r="F468" s="201"/>
      <c r="G468" s="148"/>
      <c r="L468" s="148"/>
    </row>
    <row r="469" spans="2:12" s="50" customFormat="1">
      <c r="B469" s="12"/>
      <c r="E469" s="148"/>
      <c r="F469" s="201"/>
      <c r="G469" s="148"/>
      <c r="L469" s="148"/>
    </row>
    <row r="470" spans="2:12" s="50" customFormat="1">
      <c r="B470" s="12"/>
      <c r="E470" s="148"/>
      <c r="F470" s="201"/>
      <c r="G470" s="148"/>
      <c r="L470" s="148"/>
    </row>
    <row r="471" spans="2:12" s="50" customFormat="1">
      <c r="B471" s="12"/>
      <c r="E471" s="148"/>
      <c r="F471" s="201"/>
      <c r="G471" s="148"/>
      <c r="L471" s="148"/>
    </row>
    <row r="472" spans="2:12" s="50" customFormat="1">
      <c r="B472" s="12"/>
      <c r="E472" s="148"/>
      <c r="F472" s="201"/>
      <c r="G472" s="148"/>
      <c r="L472" s="148"/>
    </row>
    <row r="473" spans="2:12" s="50" customFormat="1">
      <c r="B473" s="12"/>
      <c r="E473" s="148"/>
      <c r="F473" s="201"/>
      <c r="G473" s="148"/>
      <c r="L473" s="148"/>
    </row>
    <row r="474" spans="2:12" s="50" customFormat="1">
      <c r="B474" s="12"/>
      <c r="E474" s="148"/>
      <c r="F474" s="201"/>
      <c r="G474" s="148"/>
      <c r="L474" s="148"/>
    </row>
    <row r="475" spans="2:12" s="50" customFormat="1">
      <c r="B475" s="12"/>
      <c r="E475" s="148"/>
      <c r="F475" s="201"/>
      <c r="G475" s="148"/>
      <c r="L475" s="148"/>
    </row>
    <row r="476" spans="2:12" s="50" customFormat="1">
      <c r="B476" s="12"/>
      <c r="E476" s="148"/>
      <c r="F476" s="201"/>
      <c r="G476" s="148"/>
      <c r="L476" s="148"/>
    </row>
    <row r="477" spans="2:12" s="50" customFormat="1">
      <c r="B477" s="12"/>
      <c r="E477" s="148"/>
      <c r="F477" s="201"/>
      <c r="G477" s="148"/>
      <c r="L477" s="148"/>
    </row>
    <row r="478" spans="2:12" s="50" customFormat="1">
      <c r="B478" s="12"/>
      <c r="E478" s="148"/>
      <c r="F478" s="201"/>
      <c r="G478" s="148"/>
      <c r="L478" s="148"/>
    </row>
    <row r="479" spans="2:12" s="50" customFormat="1">
      <c r="B479" s="12"/>
      <c r="E479" s="148"/>
      <c r="F479" s="201"/>
      <c r="G479" s="148"/>
      <c r="L479" s="148"/>
    </row>
    <row r="480" spans="2:12" s="50" customFormat="1">
      <c r="B480" s="12"/>
      <c r="E480" s="148"/>
      <c r="F480" s="201"/>
      <c r="G480" s="148"/>
      <c r="L480" s="148"/>
    </row>
    <row r="481" spans="2:12" s="50" customFormat="1">
      <c r="B481" s="12"/>
      <c r="E481" s="148"/>
      <c r="F481" s="201"/>
      <c r="G481" s="148"/>
      <c r="L481" s="148"/>
    </row>
    <row r="482" spans="2:12" s="50" customFormat="1">
      <c r="B482" s="12"/>
      <c r="E482" s="148"/>
      <c r="F482" s="201"/>
      <c r="G482" s="148"/>
      <c r="L482" s="148"/>
    </row>
    <row r="483" spans="2:12" s="50" customFormat="1">
      <c r="B483" s="12"/>
      <c r="E483" s="148"/>
      <c r="F483" s="201"/>
      <c r="G483" s="148"/>
      <c r="L483" s="148"/>
    </row>
    <row r="484" spans="2:12" s="50" customFormat="1">
      <c r="B484" s="12"/>
      <c r="E484" s="148"/>
      <c r="F484" s="201"/>
      <c r="G484" s="148"/>
      <c r="L484" s="148"/>
    </row>
    <row r="485" spans="2:12" s="50" customFormat="1">
      <c r="B485" s="12"/>
      <c r="E485" s="148"/>
      <c r="F485" s="201"/>
      <c r="G485" s="148"/>
      <c r="L485" s="148"/>
    </row>
    <row r="486" spans="2:12" s="50" customFormat="1">
      <c r="B486" s="12"/>
      <c r="E486" s="148"/>
      <c r="F486" s="201"/>
      <c r="G486" s="148"/>
      <c r="L486" s="148"/>
    </row>
    <row r="487" spans="2:12" s="50" customFormat="1">
      <c r="B487" s="12"/>
      <c r="E487" s="148"/>
      <c r="F487" s="201"/>
      <c r="G487" s="148"/>
      <c r="L487" s="148"/>
    </row>
    <row r="488" spans="2:12" s="50" customFormat="1">
      <c r="B488" s="12"/>
      <c r="E488" s="148"/>
      <c r="F488" s="201"/>
      <c r="G488" s="148"/>
      <c r="L488" s="148"/>
    </row>
    <row r="489" spans="2:12" s="50" customFormat="1">
      <c r="B489" s="12"/>
      <c r="E489" s="148"/>
      <c r="F489" s="201"/>
      <c r="G489" s="148"/>
      <c r="L489" s="148"/>
    </row>
    <row r="490" spans="2:12" s="50" customFormat="1">
      <c r="B490" s="12"/>
      <c r="E490" s="148"/>
      <c r="F490" s="201"/>
      <c r="G490" s="148"/>
      <c r="L490" s="148"/>
    </row>
    <row r="491" spans="2:12" s="50" customFormat="1">
      <c r="B491" s="12"/>
      <c r="E491" s="148"/>
      <c r="F491" s="201"/>
      <c r="G491" s="148"/>
      <c r="L491" s="148"/>
    </row>
    <row r="492" spans="2:12" s="50" customFormat="1">
      <c r="B492" s="12"/>
      <c r="E492" s="148"/>
      <c r="F492" s="201"/>
      <c r="G492" s="148"/>
      <c r="L492" s="148"/>
    </row>
    <row r="493" spans="2:12" s="50" customFormat="1">
      <c r="B493" s="12"/>
      <c r="E493" s="148"/>
      <c r="F493" s="201"/>
      <c r="G493" s="148"/>
      <c r="L493" s="148"/>
    </row>
    <row r="494" spans="2:12" s="50" customFormat="1">
      <c r="B494" s="12"/>
      <c r="E494" s="148"/>
      <c r="F494" s="201"/>
      <c r="G494" s="148"/>
      <c r="L494" s="148"/>
    </row>
    <row r="495" spans="2:12" s="50" customFormat="1">
      <c r="B495" s="12"/>
      <c r="E495" s="148"/>
      <c r="F495" s="201"/>
      <c r="G495" s="148"/>
      <c r="L495" s="148"/>
    </row>
    <row r="496" spans="2:12" s="50" customFormat="1">
      <c r="B496" s="12"/>
      <c r="E496" s="148"/>
      <c r="F496" s="201"/>
      <c r="G496" s="148"/>
      <c r="L496" s="148"/>
    </row>
    <row r="497" spans="2:12" s="50" customFormat="1">
      <c r="B497" s="12"/>
      <c r="E497" s="148"/>
      <c r="F497" s="201"/>
      <c r="G497" s="148"/>
      <c r="L497" s="148"/>
    </row>
    <row r="498" spans="2:12" s="50" customFormat="1">
      <c r="B498" s="12"/>
      <c r="E498" s="148"/>
      <c r="F498" s="201"/>
      <c r="G498" s="148"/>
      <c r="L498" s="148"/>
    </row>
    <row r="499" spans="2:12" s="50" customFormat="1">
      <c r="B499" s="12"/>
      <c r="E499" s="148"/>
      <c r="F499" s="201"/>
      <c r="G499" s="148"/>
      <c r="L499" s="148"/>
    </row>
    <row r="500" spans="2:12" s="50" customFormat="1">
      <c r="B500" s="12"/>
      <c r="E500" s="148"/>
      <c r="F500" s="201"/>
      <c r="G500" s="148"/>
      <c r="L500" s="148"/>
    </row>
    <row r="501" spans="2:12" s="50" customFormat="1">
      <c r="B501" s="12"/>
      <c r="E501" s="148"/>
      <c r="F501" s="201"/>
      <c r="G501" s="148"/>
      <c r="L501" s="148"/>
    </row>
    <row r="502" spans="2:12" s="50" customFormat="1">
      <c r="B502" s="12"/>
      <c r="E502" s="148"/>
      <c r="F502" s="201"/>
      <c r="G502" s="148"/>
      <c r="L502" s="148"/>
    </row>
    <row r="503" spans="2:12" s="50" customFormat="1">
      <c r="B503" s="12"/>
      <c r="E503" s="148"/>
      <c r="F503" s="201"/>
      <c r="G503" s="148"/>
      <c r="L503" s="148"/>
    </row>
    <row r="504" spans="2:12" s="50" customFormat="1">
      <c r="B504" s="12"/>
      <c r="E504" s="148"/>
      <c r="F504" s="201"/>
      <c r="G504" s="148"/>
      <c r="L504" s="148"/>
    </row>
    <row r="505" spans="2:12" s="50" customFormat="1">
      <c r="B505" s="12"/>
      <c r="E505" s="148"/>
      <c r="F505" s="201"/>
      <c r="G505" s="148"/>
      <c r="L505" s="148"/>
    </row>
    <row r="506" spans="2:12" s="50" customFormat="1">
      <c r="B506" s="12"/>
      <c r="E506" s="148"/>
      <c r="F506" s="201"/>
      <c r="G506" s="148"/>
      <c r="L506" s="148"/>
    </row>
    <row r="507" spans="2:12" s="50" customFormat="1">
      <c r="B507" s="12"/>
      <c r="E507" s="148"/>
      <c r="F507" s="201"/>
      <c r="G507" s="148"/>
      <c r="L507" s="148"/>
    </row>
    <row r="508" spans="2:12" s="50" customFormat="1">
      <c r="B508" s="12"/>
      <c r="E508" s="148"/>
      <c r="F508" s="201"/>
      <c r="G508" s="148"/>
      <c r="L508" s="148"/>
    </row>
    <row r="509" spans="2:12" s="50" customFormat="1">
      <c r="B509" s="12"/>
      <c r="E509" s="148"/>
      <c r="F509" s="201"/>
      <c r="G509" s="148"/>
      <c r="L509" s="148"/>
    </row>
    <row r="510" spans="2:12" s="50" customFormat="1">
      <c r="B510" s="12"/>
      <c r="E510" s="148"/>
      <c r="F510" s="201"/>
      <c r="G510" s="148"/>
      <c r="L510" s="148"/>
    </row>
    <row r="511" spans="2:12" s="50" customFormat="1">
      <c r="B511" s="12"/>
      <c r="E511" s="148"/>
      <c r="F511" s="201"/>
      <c r="G511" s="148"/>
      <c r="L511" s="148"/>
    </row>
    <row r="512" spans="2:12" s="50" customFormat="1">
      <c r="B512" s="12"/>
      <c r="E512" s="148"/>
      <c r="F512" s="201"/>
      <c r="G512" s="148"/>
      <c r="L512" s="148"/>
    </row>
    <row r="513" spans="2:12" s="50" customFormat="1">
      <c r="B513" s="12"/>
      <c r="E513" s="148"/>
      <c r="F513" s="201"/>
      <c r="G513" s="148"/>
      <c r="L513" s="148"/>
    </row>
    <row r="514" spans="2:12" s="50" customFormat="1">
      <c r="B514" s="12"/>
      <c r="E514" s="148"/>
      <c r="F514" s="201"/>
      <c r="G514" s="148"/>
      <c r="L514" s="148"/>
    </row>
    <row r="515" spans="2:12" s="50" customFormat="1">
      <c r="B515" s="12"/>
      <c r="E515" s="148"/>
      <c r="F515" s="201"/>
      <c r="G515" s="148"/>
      <c r="L515" s="148"/>
    </row>
    <row r="516" spans="2:12" s="50" customFormat="1">
      <c r="B516" s="12"/>
      <c r="E516" s="148"/>
      <c r="F516" s="201"/>
      <c r="G516" s="148"/>
      <c r="L516" s="148"/>
    </row>
    <row r="517" spans="2:12" s="50" customFormat="1">
      <c r="B517" s="12"/>
      <c r="E517" s="148"/>
      <c r="F517" s="201"/>
      <c r="G517" s="148"/>
      <c r="L517" s="148"/>
    </row>
    <row r="518" spans="2:12" s="50" customFormat="1">
      <c r="B518" s="12"/>
      <c r="E518" s="148"/>
      <c r="F518" s="201"/>
      <c r="G518" s="148"/>
      <c r="L518" s="148"/>
    </row>
    <row r="519" spans="2:12" s="50" customFormat="1">
      <c r="B519" s="12"/>
      <c r="E519" s="148"/>
      <c r="F519" s="201"/>
      <c r="G519" s="148"/>
      <c r="L519" s="148"/>
    </row>
    <row r="520" spans="2:12" s="50" customFormat="1">
      <c r="B520" s="12"/>
      <c r="E520" s="148"/>
      <c r="F520" s="201"/>
      <c r="G520" s="148"/>
      <c r="L520" s="148"/>
    </row>
    <row r="521" spans="2:12" s="50" customFormat="1">
      <c r="B521" s="12"/>
      <c r="E521" s="148"/>
      <c r="F521" s="201"/>
      <c r="G521" s="148"/>
      <c r="L521" s="148"/>
    </row>
    <row r="522" spans="2:12" s="50" customFormat="1">
      <c r="B522" s="12"/>
      <c r="E522" s="148"/>
      <c r="F522" s="201"/>
      <c r="G522" s="148"/>
      <c r="L522" s="148"/>
    </row>
    <row r="523" spans="2:12" s="50" customFormat="1">
      <c r="B523" s="12"/>
      <c r="E523" s="148"/>
      <c r="F523" s="201"/>
      <c r="G523" s="148"/>
      <c r="L523" s="148"/>
    </row>
    <row r="524" spans="2:12" s="50" customFormat="1">
      <c r="B524" s="12"/>
      <c r="E524" s="148"/>
      <c r="F524" s="201"/>
      <c r="G524" s="148"/>
      <c r="L524" s="148"/>
    </row>
    <row r="525" spans="2:12" s="50" customFormat="1">
      <c r="B525" s="12"/>
      <c r="E525" s="148"/>
      <c r="F525" s="201"/>
      <c r="G525" s="148"/>
      <c r="L525" s="148"/>
    </row>
    <row r="526" spans="2:12" s="50" customFormat="1">
      <c r="B526" s="12"/>
      <c r="E526" s="148"/>
      <c r="F526" s="201"/>
      <c r="G526" s="148"/>
      <c r="L526" s="148"/>
    </row>
    <row r="527" spans="2:12" s="50" customFormat="1">
      <c r="B527" s="12"/>
      <c r="E527" s="148"/>
      <c r="F527" s="201"/>
      <c r="G527" s="148"/>
      <c r="L527" s="148"/>
    </row>
    <row r="528" spans="2:12" s="50" customFormat="1">
      <c r="B528" s="12"/>
      <c r="E528" s="148"/>
      <c r="F528" s="201"/>
      <c r="G528" s="148"/>
      <c r="L528" s="148"/>
    </row>
    <row r="529" spans="1:12" s="50" customFormat="1">
      <c r="B529" s="12"/>
      <c r="E529" s="148"/>
      <c r="F529" s="201"/>
      <c r="G529" s="148"/>
      <c r="L529" s="148"/>
    </row>
    <row r="530" spans="1:12" s="50" customFormat="1">
      <c r="B530" s="12"/>
      <c r="E530" s="148"/>
      <c r="F530" s="201"/>
      <c r="G530" s="148"/>
      <c r="L530" s="148"/>
    </row>
    <row r="531" spans="1:12" s="50" customFormat="1">
      <c r="B531" s="12"/>
      <c r="E531" s="148"/>
      <c r="F531" s="201"/>
      <c r="G531" s="148"/>
      <c r="L531" s="148"/>
    </row>
    <row r="532" spans="1:12" s="50" customFormat="1">
      <c r="B532" s="12"/>
      <c r="E532" s="148"/>
      <c r="F532" s="201"/>
      <c r="G532" s="148"/>
      <c r="L532" s="148"/>
    </row>
    <row r="533" spans="1:12" s="50" customFormat="1">
      <c r="B533" s="12"/>
      <c r="E533" s="148"/>
      <c r="F533" s="201"/>
      <c r="G533" s="148"/>
      <c r="L533" s="148"/>
    </row>
    <row r="534" spans="1:12" s="50" customFormat="1">
      <c r="B534" s="12"/>
      <c r="E534" s="148"/>
      <c r="F534" s="201"/>
      <c r="G534" s="148"/>
      <c r="L534" s="148"/>
    </row>
    <row r="535" spans="1:12" s="50" customFormat="1">
      <c r="B535" s="12"/>
      <c r="E535" s="148"/>
      <c r="F535" s="201"/>
      <c r="G535" s="148"/>
      <c r="L535" s="148"/>
    </row>
    <row r="536" spans="1:12" s="50" customFormat="1">
      <c r="B536" s="12"/>
      <c r="E536" s="148"/>
      <c r="F536" s="201"/>
      <c r="G536" s="148"/>
      <c r="L536" s="148"/>
    </row>
    <row r="537" spans="1:12" s="50" customFormat="1">
      <c r="B537" s="12"/>
      <c r="E537" s="148"/>
      <c r="F537" s="201"/>
      <c r="G537" s="148"/>
      <c r="L537" s="148"/>
    </row>
    <row r="538" spans="1:12" s="50" customFormat="1">
      <c r="B538" s="12"/>
      <c r="E538" s="148"/>
      <c r="F538" s="201"/>
      <c r="G538" s="148"/>
      <c r="L538" s="148"/>
    </row>
    <row r="539" spans="1:12" s="50" customFormat="1">
      <c r="B539" s="12"/>
      <c r="E539" s="148"/>
      <c r="F539" s="201"/>
      <c r="G539" s="148"/>
      <c r="L539" s="148"/>
    </row>
    <row r="540" spans="1:12" s="50" customFormat="1">
      <c r="B540" s="12"/>
      <c r="E540" s="148"/>
      <c r="F540" s="201"/>
      <c r="G540" s="148"/>
      <c r="L540" s="148"/>
    </row>
    <row r="541" spans="1:12" s="50" customFormat="1">
      <c r="B541" s="12"/>
      <c r="E541" s="148"/>
      <c r="F541" s="201"/>
      <c r="G541" s="148"/>
      <c r="L541" s="148"/>
    </row>
    <row r="542" spans="1:12" s="50" customFormat="1">
      <c r="B542" s="12"/>
      <c r="E542" s="148"/>
      <c r="F542" s="201"/>
      <c r="G542" s="148"/>
      <c r="L542" s="148"/>
    </row>
    <row r="543" spans="1:12" s="50" customFormat="1">
      <c r="B543" s="12"/>
      <c r="E543" s="148"/>
      <c r="F543" s="201"/>
      <c r="G543" s="148"/>
      <c r="L543" s="148"/>
    </row>
    <row r="544" spans="1:12">
      <c r="A544" s="50"/>
      <c r="B544" s="12"/>
      <c r="C544" s="50"/>
      <c r="D544" s="50"/>
      <c r="E544" s="148"/>
      <c r="F544" s="201"/>
      <c r="G544" s="148"/>
      <c r="H544" s="50"/>
      <c r="I544" s="50"/>
      <c r="J544" s="50"/>
      <c r="K544" s="50"/>
    </row>
  </sheetData>
  <sheetProtection algorithmName="SHA-512" hashValue="AARvloS9J/eSt6lBXCdezGnRvJ/hxidWfUgcVlOCNUtbmZp/zWk7Ysmt/RK10QBy86/Bcxus9mQIFHZ9P/AbTQ==" saltValue="4LDhgnIbdXIL4SUM2aMZJw==" spinCount="100000" sheet="1" selectLockedCells="1"/>
  <mergeCells count="65">
    <mergeCell ref="I76:J76"/>
    <mergeCell ref="B77:K80"/>
    <mergeCell ref="H58:K58"/>
    <mergeCell ref="H12:I12"/>
    <mergeCell ref="H46:I46"/>
    <mergeCell ref="B71:D71"/>
    <mergeCell ref="B53:D53"/>
    <mergeCell ref="B12:D12"/>
    <mergeCell ref="B50:D50"/>
    <mergeCell ref="B52:D52"/>
    <mergeCell ref="H61:I61"/>
    <mergeCell ref="B70:D70"/>
    <mergeCell ref="B73:D73"/>
    <mergeCell ref="B68:D68"/>
    <mergeCell ref="B47:D47"/>
    <mergeCell ref="B66:D66"/>
    <mergeCell ref="N64:P64"/>
    <mergeCell ref="N65:P65"/>
    <mergeCell ref="N66:P66"/>
    <mergeCell ref="N74:P74"/>
    <mergeCell ref="L68:L69"/>
    <mergeCell ref="K73:M73"/>
    <mergeCell ref="K72:M72"/>
    <mergeCell ref="K74:M74"/>
    <mergeCell ref="N67:P67"/>
    <mergeCell ref="N68:P68"/>
    <mergeCell ref="B69:D69"/>
    <mergeCell ref="B72:D72"/>
    <mergeCell ref="B74:D74"/>
    <mergeCell ref="Q74:S74"/>
    <mergeCell ref="N73:P73"/>
    <mergeCell ref="N70:P70"/>
    <mergeCell ref="N71:P71"/>
    <mergeCell ref="B1:L1"/>
    <mergeCell ref="B2:L2"/>
    <mergeCell ref="D4:F4"/>
    <mergeCell ref="D5:F5"/>
    <mergeCell ref="B7:C7"/>
    <mergeCell ref="D6:E6"/>
    <mergeCell ref="F6:G6"/>
    <mergeCell ref="B51:D51"/>
    <mergeCell ref="B22:D22"/>
    <mergeCell ref="B35:D35"/>
    <mergeCell ref="B54:D54"/>
    <mergeCell ref="B48:D48"/>
    <mergeCell ref="B49:D49"/>
    <mergeCell ref="B36:D36"/>
    <mergeCell ref="B38:D38"/>
    <mergeCell ref="B40:D40"/>
    <mergeCell ref="F9:I9"/>
    <mergeCell ref="B64:D64"/>
    <mergeCell ref="B67:D67"/>
    <mergeCell ref="B65:D65"/>
    <mergeCell ref="B55:D55"/>
    <mergeCell ref="B57:D57"/>
    <mergeCell ref="H13:I13"/>
    <mergeCell ref="H14:I14"/>
    <mergeCell ref="H15:I15"/>
    <mergeCell ref="H24:I24"/>
    <mergeCell ref="H34:I34"/>
    <mergeCell ref="B39:D39"/>
    <mergeCell ref="B37:D37"/>
    <mergeCell ref="B61:D61"/>
    <mergeCell ref="H43:K43"/>
    <mergeCell ref="H18:I18"/>
  </mergeCells>
  <dataValidations count="6">
    <dataValidation allowBlank="1" showInputMessage="1" showErrorMessage="1" prompt="Recycled AHTF comes from program income generated in a previous project under the same grant agreement.  " sqref="E54" xr:uid="{00000000-0002-0000-1400-000000000000}"/>
    <dataValidation allowBlank="1" showInputMessage="1" showErrorMessage="1" prompt="Interim source only. _x000a_When the home sale closes, these funds will become CHDO proceeds OR be repaid to KHC." sqref="E55" xr:uid="{00000000-0002-0000-1400-000001000000}"/>
    <dataValidation allowBlank="1" showErrorMessage="1" prompt="Costs not expended until a home closes." sqref="E57" xr:uid="{00000000-0002-0000-1400-000002000000}"/>
    <dataValidation allowBlank="1" showErrorMessage="1" prompt="Enter costs per home including homebuyer unit and rental units." sqref="G25:G31 G20:G21 G64:G68 G48:G55 G36:G40" xr:uid="{00000000-0002-0000-1400-000003000000}"/>
    <dataValidation type="list" allowBlank="1" showInputMessage="1" showErrorMessage="1" sqref="K74" xr:uid="{38C5E8DE-EEA4-4F48-AC95-E0240026CE0F}">
      <formula1>"Recycled for another home under the same grant., Repaid to KHC as Program Income., not applicable"</formula1>
    </dataValidation>
    <dataValidation allowBlank="1" showInputMessage="1" showErrorMessage="1" prompt="Total of recycled and new AHTF funding" sqref="B53:D53" xr:uid="{B775ED71-89A7-481D-9A5B-5523289D2293}"/>
  </dataValidations>
  <printOptions horizontalCentered="1"/>
  <pageMargins left="0.25" right="0.25" top="0.75" bottom="0.75" header="0.3" footer="0.3"/>
  <pageSetup scale="88" fitToHeight="3" orientation="portrait" copies="22" r:id="rId1"/>
  <headerFooter>
    <oddFooter>&amp;L&amp;"-,Regular"&amp;9&amp;F
&amp;A&amp;R&amp;"Calibri,Regular"&amp;9Page &amp;P of &amp;N
&amp;D</oddFooter>
  </headerFooter>
  <rowBreaks count="1" manualBreakCount="1">
    <brk id="58" min="1" max="11" man="1"/>
  </rowBreaks>
  <ignoredErrors>
    <ignoredError sqref="E38:E40 G25:G26 G28:G3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pageSetUpPr fitToPage="1"/>
  </sheetPr>
  <dimension ref="A1:GY1993"/>
  <sheetViews>
    <sheetView topLeftCell="A6" zoomScale="120" zoomScaleNormal="120" zoomScaleSheetLayoutView="120" workbookViewId="0">
      <selection activeCell="N25" sqref="N25"/>
    </sheetView>
  </sheetViews>
  <sheetFormatPr defaultColWidth="8.85546875" defaultRowHeight="12"/>
  <cols>
    <col min="1" max="1" width="2.42578125" style="724" customWidth="1"/>
    <col min="2" max="2" width="19.5703125" style="784" customWidth="1"/>
    <col min="3" max="3" width="19.42578125" style="794" customWidth="1"/>
    <col min="4" max="4" width="5.140625" style="794" bestFit="1" customWidth="1"/>
    <col min="5" max="5" width="11.85546875" style="794" customWidth="1"/>
    <col min="6" max="6" width="12.5703125" style="794" customWidth="1"/>
    <col min="7" max="7" width="1.140625" style="724" customWidth="1"/>
    <col min="8" max="8" width="12.5703125" style="794" customWidth="1"/>
    <col min="9" max="9" width="9" style="724" bestFit="1" customWidth="1"/>
    <col min="10" max="10" width="5.42578125" style="1190" customWidth="1"/>
    <col min="11" max="11" width="29" style="724" customWidth="1"/>
    <col min="12" max="207" width="8.85546875" style="724"/>
    <col min="208" max="16384" width="8.85546875" style="795"/>
  </cols>
  <sheetData>
    <row r="1" spans="1:207" s="725" customFormat="1" ht="15.75">
      <c r="A1" s="724"/>
      <c r="B1" s="2436" t="str">
        <f>closeout</f>
        <v xml:space="preserve">RHTF Single-Family Homebuyer Development </v>
      </c>
      <c r="C1" s="2436"/>
      <c r="D1" s="2436"/>
      <c r="E1" s="2436"/>
      <c r="F1" s="2436"/>
      <c r="G1" s="2436"/>
      <c r="H1" s="2436"/>
      <c r="I1" s="2436"/>
      <c r="J1" s="1176"/>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75">
      <c r="A2" s="724"/>
      <c r="B2" s="2437" t="s">
        <v>647</v>
      </c>
      <c r="C2" s="2437"/>
      <c r="D2" s="2437"/>
      <c r="E2" s="2437"/>
      <c r="F2" s="2437"/>
      <c r="G2" s="2437"/>
      <c r="H2" s="2437"/>
      <c r="I2" s="2437"/>
      <c r="J2" s="1177"/>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610" customFormat="1" ht="12.6" customHeight="1">
      <c r="A3" s="571"/>
      <c r="B3" s="1042" t="s">
        <v>618</v>
      </c>
      <c r="C3" s="1033">
        <f>developer</f>
        <v>0</v>
      </c>
      <c r="D3" s="1043"/>
      <c r="E3" s="1044" t="s">
        <v>322</v>
      </c>
      <c r="F3" s="1045">
        <f>ProjNum</f>
        <v>0</v>
      </c>
      <c r="G3" s="734"/>
      <c r="H3" s="1045"/>
      <c r="I3" s="608"/>
      <c r="J3" s="1178"/>
      <c r="K3" s="2461" t="s">
        <v>734</v>
      </c>
      <c r="L3" s="1710"/>
      <c r="M3" s="1710"/>
      <c r="N3" s="1711"/>
      <c r="O3" s="171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row>
    <row r="4" spans="1:207" s="610" customFormat="1" ht="10.5" customHeight="1">
      <c r="A4" s="571"/>
      <c r="B4" s="1042" t="s">
        <v>32</v>
      </c>
      <c r="C4" s="1033">
        <f>proj</f>
        <v>0</v>
      </c>
      <c r="D4" s="1043"/>
      <c r="E4" s="1046" t="s">
        <v>276</v>
      </c>
      <c r="F4" s="1033">
        <f>IDISNum</f>
        <v>0</v>
      </c>
      <c r="G4" s="734"/>
      <c r="H4" s="1033"/>
      <c r="I4" s="608"/>
      <c r="J4" s="1178"/>
      <c r="K4" s="2461"/>
      <c r="L4" s="1712"/>
      <c r="M4" s="1712"/>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row>
    <row r="5" spans="1:207" s="610" customFormat="1" ht="10.5" customHeight="1">
      <c r="A5" s="571"/>
      <c r="B5" s="1042"/>
      <c r="C5" s="1033">
        <f>city</f>
        <v>0</v>
      </c>
      <c r="D5" s="1033">
        <f>zip</f>
        <v>0</v>
      </c>
      <c r="E5" s="1047"/>
      <c r="F5" s="1033"/>
      <c r="G5" s="734"/>
      <c r="H5" s="1033"/>
      <c r="I5" s="608"/>
      <c r="J5" s="1178"/>
      <c r="K5" s="2461"/>
      <c r="L5" s="1712"/>
      <c r="M5" s="1712"/>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row>
    <row r="6" spans="1:207" s="610" customFormat="1" ht="10.5" customHeight="1">
      <c r="A6" s="571"/>
      <c r="B6" s="1042" t="s">
        <v>275</v>
      </c>
      <c r="C6" s="1045">
        <f>buyer</f>
        <v>0</v>
      </c>
      <c r="D6" s="1043"/>
      <c r="E6" s="1047"/>
      <c r="F6" s="1048"/>
      <c r="G6" s="734"/>
      <c r="H6" s="1048"/>
      <c r="I6" s="608"/>
      <c r="J6" s="1178"/>
      <c r="K6" s="2462" t="s">
        <v>735</v>
      </c>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row>
    <row r="7" spans="1:207" s="571" customFormat="1" ht="5.45" customHeight="1">
      <c r="C7" s="251"/>
      <c r="D7" s="252"/>
      <c r="E7" s="727"/>
      <c r="F7" s="573"/>
      <c r="G7" s="574"/>
      <c r="H7" s="573"/>
      <c r="J7" s="1178"/>
      <c r="K7" s="2462"/>
    </row>
    <row r="8" spans="1:207" s="1002" customFormat="1" ht="12.6" customHeight="1">
      <c r="B8" s="1006" t="s">
        <v>446</v>
      </c>
      <c r="C8" s="2463"/>
      <c r="D8" s="2463"/>
      <c r="E8" s="1004" t="s">
        <v>279</v>
      </c>
      <c r="F8" s="2421"/>
      <c r="G8" s="2421"/>
      <c r="H8" s="2421"/>
      <c r="I8" s="1005"/>
      <c r="J8" s="1143"/>
      <c r="K8" s="1713"/>
    </row>
    <row r="9" spans="1:207" s="737" customFormat="1" ht="7.5" customHeight="1">
      <c r="A9" s="735"/>
      <c r="B9" s="2201"/>
      <c r="C9" s="2201"/>
      <c r="D9" s="2201"/>
      <c r="E9" s="2201"/>
      <c r="F9" s="736"/>
      <c r="H9" s="736"/>
      <c r="I9" s="735"/>
      <c r="J9" s="1179"/>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row>
    <row r="10" spans="1:207" s="743" customFormat="1" ht="30">
      <c r="A10" s="738"/>
      <c r="B10" s="676" t="s">
        <v>329</v>
      </c>
      <c r="C10" s="739"/>
      <c r="D10" s="739"/>
      <c r="E10" s="740"/>
      <c r="F10" s="624" t="s">
        <v>625</v>
      </c>
      <c r="H10" s="1049" t="s">
        <v>621</v>
      </c>
      <c r="I10" s="2411" t="s">
        <v>622</v>
      </c>
      <c r="J10" s="2411"/>
      <c r="K10" s="1403" t="s">
        <v>685</v>
      </c>
      <c r="L10" s="738"/>
      <c r="M10" s="738"/>
      <c r="O10" s="1749"/>
      <c r="P10" s="1749"/>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8"/>
      <c r="DX10" s="738"/>
      <c r="DY10" s="738"/>
      <c r="DZ10" s="738"/>
      <c r="EA10" s="738"/>
      <c r="EB10" s="738"/>
      <c r="EC10" s="738"/>
      <c r="ED10" s="738"/>
      <c r="EE10" s="738"/>
      <c r="EF10" s="738"/>
      <c r="EG10" s="738"/>
      <c r="EH10" s="738"/>
      <c r="EI10" s="738"/>
      <c r="EJ10" s="738"/>
      <c r="EK10" s="738"/>
      <c r="EL10" s="738"/>
      <c r="EM10" s="738"/>
      <c r="EN10" s="738"/>
      <c r="EO10" s="738"/>
      <c r="EP10" s="738"/>
      <c r="EQ10" s="738"/>
      <c r="ER10" s="738"/>
      <c r="ES10" s="738"/>
      <c r="ET10" s="738"/>
      <c r="EU10" s="738"/>
      <c r="EV10" s="738"/>
      <c r="EW10" s="738"/>
      <c r="EX10" s="738"/>
      <c r="EY10" s="738"/>
      <c r="EZ10" s="738"/>
      <c r="FA10" s="738"/>
      <c r="FB10" s="738"/>
      <c r="FC10" s="738"/>
      <c r="FD10" s="738"/>
      <c r="FE10" s="738"/>
      <c r="FF10" s="738"/>
      <c r="FG10" s="738"/>
      <c r="FH10" s="738"/>
      <c r="FI10" s="738"/>
      <c r="FJ10" s="738"/>
      <c r="FK10" s="738"/>
      <c r="FL10" s="738"/>
      <c r="FM10" s="738"/>
      <c r="FN10" s="738"/>
      <c r="FO10" s="738"/>
      <c r="FP10" s="738"/>
      <c r="FQ10" s="738"/>
      <c r="FR10" s="738"/>
      <c r="FS10" s="738"/>
      <c r="FT10" s="738"/>
      <c r="FU10" s="738"/>
      <c r="FV10" s="738"/>
      <c r="FW10" s="738"/>
      <c r="FX10" s="738"/>
      <c r="FY10" s="738"/>
      <c r="FZ10" s="738"/>
      <c r="GA10" s="738"/>
      <c r="GB10" s="738"/>
      <c r="GC10" s="738"/>
      <c r="GD10" s="738"/>
      <c r="GE10" s="738"/>
      <c r="GF10" s="738"/>
      <c r="GG10" s="738"/>
      <c r="GH10" s="738"/>
      <c r="GI10" s="738"/>
      <c r="GJ10" s="738"/>
      <c r="GK10" s="738"/>
      <c r="GL10" s="738"/>
      <c r="GM10" s="738"/>
      <c r="GN10" s="738"/>
      <c r="GO10" s="738"/>
      <c r="GP10" s="738"/>
      <c r="GQ10" s="738"/>
      <c r="GR10" s="738"/>
      <c r="GS10" s="738"/>
      <c r="GT10" s="738"/>
      <c r="GU10" s="738"/>
      <c r="GV10" s="738"/>
      <c r="GW10" s="738"/>
      <c r="GX10" s="738"/>
      <c r="GY10" s="738"/>
    </row>
    <row r="11" spans="1:207" s="401" customFormat="1" ht="12.75">
      <c r="A11" s="352"/>
      <c r="B11" s="400" t="s">
        <v>258</v>
      </c>
      <c r="C11" s="744"/>
      <c r="D11" s="744"/>
      <c r="E11" s="744"/>
      <c r="F11" s="745">
        <f>buyer</f>
        <v>0</v>
      </c>
      <c r="H11" s="1107" t="str">
        <f>'5)Buyer Income'!M19</f>
        <v/>
      </c>
      <c r="I11" s="1097"/>
      <c r="J11" s="1180"/>
      <c r="K11" s="1085"/>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c r="GQ11" s="352"/>
      <c r="GR11" s="352"/>
      <c r="GS11" s="352"/>
      <c r="GT11" s="352"/>
      <c r="GU11" s="352"/>
      <c r="GV11" s="352"/>
      <c r="GW11" s="352"/>
      <c r="GX11" s="352"/>
      <c r="GY11" s="352"/>
    </row>
    <row r="12" spans="1:207" s="401" customFormat="1" ht="12.75">
      <c r="A12" s="352"/>
      <c r="B12" s="400" t="s">
        <v>259</v>
      </c>
      <c r="C12" s="744"/>
      <c r="D12" s="744"/>
      <c r="E12" s="746"/>
      <c r="F12" s="1109">
        <f>'4)Buyer Affordability'!F13</f>
        <v>0</v>
      </c>
      <c r="H12" s="1060"/>
      <c r="I12" s="1092">
        <f>H12-F12</f>
        <v>0</v>
      </c>
      <c r="J12" s="1181">
        <f>IFERROR(I12/F12,0)</f>
        <v>0</v>
      </c>
      <c r="K12" s="1606"/>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2.75">
      <c r="A13" s="352"/>
      <c r="B13" s="400" t="s">
        <v>20</v>
      </c>
      <c r="C13" s="744"/>
      <c r="D13" s="744"/>
      <c r="E13" s="744"/>
      <c r="F13" s="747">
        <f>'4)Buyer Affordability'!F14</f>
        <v>0</v>
      </c>
      <c r="G13" s="748"/>
      <c r="H13" s="1750"/>
      <c r="I13" s="1094"/>
      <c r="J13" s="1181">
        <f>IFERROR(I13/F13,0)</f>
        <v>0</v>
      </c>
      <c r="K13" s="1606"/>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347" customFormat="1" ht="12.75">
      <c r="B14" s="396" t="s">
        <v>942</v>
      </c>
      <c r="C14" s="397"/>
      <c r="D14" s="377" t="s">
        <v>398</v>
      </c>
      <c r="E14" s="376" t="e">
        <f>IF('a)Compliance &amp; Underwriting'!#REF!="",'a)Compliance &amp; Underwriting'!B7,'a)Compliance &amp; Underwriting'!#REF!)</f>
        <v>#REF!</v>
      </c>
      <c r="F14" s="398">
        <f>'a)Compliance &amp; Underwriting'!D5</f>
        <v>0</v>
      </c>
      <c r="H14" s="1093" t="s">
        <v>285</v>
      </c>
      <c r="I14" s="1092"/>
      <c r="J14" s="1182"/>
      <c r="K14" s="1102"/>
    </row>
    <row r="15" spans="1:207" s="401" customFormat="1" ht="13.5" thickBot="1">
      <c r="A15" s="352"/>
      <c r="B15" s="915" t="s">
        <v>244</v>
      </c>
      <c r="C15" s="915"/>
      <c r="D15" s="915"/>
      <c r="E15" s="916"/>
      <c r="F15" s="1110" t="e">
        <f>F12/(F14/1.2)</f>
        <v>#DIV/0!</v>
      </c>
      <c r="H15" s="1061" t="e">
        <f>H12/(F14/1.2)</f>
        <v>#DIV/0!</v>
      </c>
      <c r="I15" s="1095" t="e">
        <f t="shared" ref="I15:I51" si="0">H15-F15</f>
        <v>#DIV/0!</v>
      </c>
      <c r="J15" s="1181">
        <f>IFERROR(I15/F15,0)</f>
        <v>0</v>
      </c>
      <c r="K15" s="1103"/>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352"/>
    </row>
    <row r="16" spans="1:207" s="356" customFormat="1" ht="13.5" thickTop="1">
      <c r="B16" s="402" t="s">
        <v>402</v>
      </c>
      <c r="C16" s="403"/>
      <c r="D16" s="403"/>
      <c r="E16" s="404"/>
      <c r="F16" s="1111">
        <f>HomePrice</f>
        <v>0</v>
      </c>
      <c r="G16" s="407"/>
      <c r="H16" s="1062">
        <f>'PCR 1)TDC'!H16</f>
        <v>0</v>
      </c>
      <c r="I16" s="1092">
        <f t="shared" si="0"/>
        <v>0</v>
      </c>
      <c r="J16" s="1181">
        <f>IFERROR(I16/F16,0)</f>
        <v>0</v>
      </c>
      <c r="K16" s="1606"/>
    </row>
    <row r="17" spans="1:205" s="356" customFormat="1" ht="12.75">
      <c r="B17" s="402" t="s">
        <v>795</v>
      </c>
      <c r="C17" s="403"/>
      <c r="D17" s="403"/>
      <c r="E17" s="404"/>
      <c r="F17" s="1111" cm="1">
        <f t="array" ref="F17:G17">'4)Buyer Affordability'!I20:J20</f>
        <v>0</v>
      </c>
      <c r="G17" s="407">
        <v>0</v>
      </c>
      <c r="H17" s="1719"/>
      <c r="I17" s="1092"/>
      <c r="J17" s="1181"/>
      <c r="K17" s="1718"/>
    </row>
    <row r="18" spans="1:205" s="356" customFormat="1" ht="13.5" thickBot="1">
      <c r="B18" s="889" t="s">
        <v>579</v>
      </c>
      <c r="C18" s="890"/>
      <c r="D18" s="890"/>
      <c r="E18" s="891"/>
      <c r="F18" s="1112">
        <f>'4)Buyer Affordability'!F18</f>
        <v>0</v>
      </c>
      <c r="G18" s="407"/>
      <c r="H18" s="1063"/>
      <c r="I18" s="1092">
        <f t="shared" si="0"/>
        <v>0</v>
      </c>
      <c r="J18" s="1181">
        <f>IFERROR(I18/F18,0)</f>
        <v>0</v>
      </c>
      <c r="K18" s="1104"/>
    </row>
    <row r="19" spans="1:205" s="356" customFormat="1" ht="13.5" thickTop="1">
      <c r="B19" s="402" t="s">
        <v>585</v>
      </c>
      <c r="C19" s="403"/>
      <c r="D19" s="403"/>
      <c r="E19" s="404"/>
      <c r="F19" s="1059"/>
      <c r="H19" s="1064"/>
      <c r="I19" s="1092"/>
      <c r="J19" s="1183"/>
      <c r="K19" s="1102"/>
    </row>
    <row r="20" spans="1:205" s="752" customFormat="1" ht="12.75">
      <c r="A20" s="352"/>
      <c r="B20" s="749" t="s">
        <v>245</v>
      </c>
      <c r="C20" s="750"/>
      <c r="D20" s="750"/>
      <c r="E20" s="751"/>
      <c r="F20" s="1113">
        <f>'4)Buyer Affordability'!F20</f>
        <v>0</v>
      </c>
      <c r="G20" s="401"/>
      <c r="H20" s="1065"/>
      <c r="I20" s="1092">
        <f t="shared" si="0"/>
        <v>0</v>
      </c>
      <c r="J20" s="1181">
        <f t="shared" ref="J20:J43" si="1">IFERROR(I20/F20,0)</f>
        <v>0</v>
      </c>
      <c r="K20" s="1606"/>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row>
    <row r="21" spans="1:205" s="752" customFormat="1" ht="12.75">
      <c r="A21" s="352"/>
      <c r="B21" s="753" t="s">
        <v>816</v>
      </c>
      <c r="C21" s="753"/>
      <c r="D21" s="753"/>
      <c r="E21" s="1751"/>
      <c r="F21" s="1113">
        <f>'4)Buyer Affordability'!F21</f>
        <v>0</v>
      </c>
      <c r="G21" s="401"/>
      <c r="H21" s="1065"/>
      <c r="I21" s="1092">
        <f t="shared" si="0"/>
        <v>0</v>
      </c>
      <c r="J21" s="1181"/>
      <c r="K21" s="1606"/>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c r="GT21" s="352"/>
      <c r="GU21" s="352"/>
      <c r="GV21" s="352"/>
      <c r="GW21" s="352"/>
    </row>
    <row r="22" spans="1:205" s="352" customFormat="1" ht="12.75">
      <c r="B22" s="753" t="s">
        <v>817</v>
      </c>
      <c r="C22" s="753"/>
      <c r="D22" s="753"/>
      <c r="E22" s="1751"/>
      <c r="F22" s="1113">
        <f>'4)Buyer Affordability'!F22</f>
        <v>0</v>
      </c>
      <c r="H22" s="1066"/>
      <c r="I22" s="1092">
        <f t="shared" si="0"/>
        <v>0</v>
      </c>
      <c r="J22" s="1181">
        <f>IFERROR(I22/F24,0)</f>
        <v>0</v>
      </c>
      <c r="K22" s="1606"/>
    </row>
    <row r="23" spans="1:205" s="352" customFormat="1" ht="12.75">
      <c r="B23" s="753" t="s">
        <v>835</v>
      </c>
      <c r="C23" s="744"/>
      <c r="D23" s="2459" t="str">
        <f>'4)Buyer Affordability'!E23</f>
        <v>rrrr</v>
      </c>
      <c r="E23" s="2460"/>
      <c r="F23" s="1113">
        <f>'4)Buyer Affordability'!F23</f>
        <v>0</v>
      </c>
      <c r="H23" s="1066"/>
      <c r="I23" s="1092">
        <f t="shared" si="0"/>
        <v>0</v>
      </c>
      <c r="J23" s="1181">
        <f>IFERROR(I23/F25,0)</f>
        <v>0</v>
      </c>
      <c r="K23" s="1606"/>
    </row>
    <row r="24" spans="1:205" s="352" customFormat="1" ht="12.75">
      <c r="B24" s="753" t="s">
        <v>246</v>
      </c>
      <c r="C24" s="744"/>
      <c r="D24" s="2459" t="str">
        <f>'4)Buyer Affordability'!E24</f>
        <v>dasd</v>
      </c>
      <c r="E24" s="2460"/>
      <c r="F24" s="1113">
        <f>'4)Buyer Affordability'!F21</f>
        <v>0</v>
      </c>
      <c r="H24" s="1066"/>
      <c r="I24" s="1092">
        <f t="shared" si="0"/>
        <v>0</v>
      </c>
      <c r="J24" s="1181">
        <f>IFERROR(I24/F26,0)</f>
        <v>0</v>
      </c>
      <c r="K24" s="1606"/>
    </row>
    <row r="25" spans="1:205" s="352" customFormat="1" ht="12.75">
      <c r="B25" s="753" t="s">
        <v>246</v>
      </c>
      <c r="C25" s="744"/>
      <c r="D25" s="2459" t="str">
        <f>'4)Buyer Affordability'!E25</f>
        <v>fafa</v>
      </c>
      <c r="E25" s="2460"/>
      <c r="F25" s="1113">
        <f>'4)Buyer Affordability'!F22</f>
        <v>0</v>
      </c>
      <c r="H25" s="1066"/>
      <c r="I25" s="1092">
        <f t="shared" si="0"/>
        <v>0</v>
      </c>
      <c r="J25" s="1181">
        <f>IFERROR(I25/F27,0)</f>
        <v>0</v>
      </c>
      <c r="K25" s="1606"/>
    </row>
    <row r="26" spans="1:205" s="352" customFormat="1" ht="12.75">
      <c r="B26" s="753" t="s">
        <v>246</v>
      </c>
      <c r="C26" s="744"/>
      <c r="D26" s="2464" t="str">
        <f>'4)Buyer Affordability'!E26</f>
        <v>fasrr</v>
      </c>
      <c r="E26" s="2460"/>
      <c r="F26" s="1113">
        <f>'4)Buyer Affordability'!F26</f>
        <v>0</v>
      </c>
      <c r="H26" s="1066"/>
      <c r="I26" s="1092">
        <f t="shared" si="0"/>
        <v>0</v>
      </c>
      <c r="J26" s="1181">
        <f>IFERROR(I26/F28,0)</f>
        <v>0</v>
      </c>
      <c r="K26" s="1606"/>
    </row>
    <row r="27" spans="1:205" s="754" customFormat="1" ht="12.75">
      <c r="B27" s="755" t="s">
        <v>940</v>
      </c>
      <c r="C27" s="744"/>
      <c r="D27" s="1652"/>
      <c r="E27" s="1653"/>
      <c r="F27" s="1113">
        <f>'4)Buyer Affordability'!F27</f>
        <v>0</v>
      </c>
      <c r="H27" s="1067"/>
      <c r="I27" s="1174">
        <f t="shared" si="0"/>
        <v>0</v>
      </c>
      <c r="J27" s="1184">
        <f>IFERROR(I27/#REF!,0)</f>
        <v>0</v>
      </c>
      <c r="K27" s="1685"/>
    </row>
    <row r="28" spans="1:205" s="760" customFormat="1" ht="13.5" thickBot="1">
      <c r="B28" s="755" t="s">
        <v>941</v>
      </c>
      <c r="C28" s="744"/>
      <c r="D28" s="1652"/>
      <c r="E28" s="1653"/>
      <c r="F28" s="1113">
        <f>'4)Buyer Affordability'!F28</f>
        <v>0</v>
      </c>
      <c r="H28" s="1068"/>
      <c r="I28" s="1174">
        <f t="shared" si="0"/>
        <v>0</v>
      </c>
      <c r="J28" s="1184">
        <f>IFERROR(I28/#REF!,0)</f>
        <v>0</v>
      </c>
      <c r="K28" s="1105"/>
    </row>
    <row r="29" spans="1:205" s="356" customFormat="1" ht="13.5" thickTop="1">
      <c r="B29" s="402" t="s">
        <v>247</v>
      </c>
      <c r="C29" s="403"/>
      <c r="D29" s="403"/>
      <c r="E29" s="404"/>
      <c r="F29" s="893">
        <f>'4)Buyer Affordability'!F29</f>
        <v>0</v>
      </c>
      <c r="G29" s="407"/>
      <c r="H29" s="1069">
        <f>(H16+H18)-H20-H22-H23-H24-H25-H26-H27-H28-H34</f>
        <v>0</v>
      </c>
      <c r="I29" s="1174">
        <f t="shared" si="0"/>
        <v>0</v>
      </c>
      <c r="J29" s="1184">
        <f t="shared" si="1"/>
        <v>0</v>
      </c>
      <c r="K29" s="1606"/>
    </row>
    <row r="30" spans="1:205" s="401" customFormat="1" ht="13.7" customHeight="1">
      <c r="A30" s="352"/>
      <c r="B30" s="753" t="s">
        <v>248</v>
      </c>
      <c r="C30" s="744"/>
      <c r="D30" s="405"/>
      <c r="E30" s="761"/>
      <c r="F30" s="1115" t="e">
        <f>'4)Buyer Affordability'!F30</f>
        <v>#DIV/0!</v>
      </c>
      <c r="H30" s="1070" t="e">
        <f>H29/H16</f>
        <v>#DIV/0!</v>
      </c>
      <c r="I30" s="1106" t="e">
        <f t="shared" si="0"/>
        <v>#DIV/0!</v>
      </c>
      <c r="J30" s="1181">
        <f t="shared" si="1"/>
        <v>0</v>
      </c>
      <c r="K30" s="1606"/>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row>
    <row r="31" spans="1:205" s="752" customFormat="1" ht="13.7" customHeight="1">
      <c r="A31" s="352"/>
      <c r="B31" s="410" t="s">
        <v>249</v>
      </c>
      <c r="C31" s="750"/>
      <c r="D31" s="764"/>
      <c r="E31" s="765"/>
      <c r="F31" s="1116">
        <f>'4)Buyer Affordability'!F31</f>
        <v>0</v>
      </c>
      <c r="G31" s="401"/>
      <c r="H31" s="1071">
        <v>0</v>
      </c>
      <c r="I31" s="1108">
        <f t="shared" si="0"/>
        <v>0</v>
      </c>
      <c r="J31" s="1181">
        <f t="shared" si="1"/>
        <v>0</v>
      </c>
      <c r="K31" s="1606"/>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row>
    <row r="32" spans="1:205" s="752" customFormat="1" ht="12.75">
      <c r="A32" s="352"/>
      <c r="B32" s="410" t="s">
        <v>250</v>
      </c>
      <c r="C32" s="750"/>
      <c r="D32" s="764"/>
      <c r="E32" s="765"/>
      <c r="F32" s="1117">
        <f>'4)Buyer Affordability'!F32</f>
        <v>30</v>
      </c>
      <c r="G32" s="401"/>
      <c r="H32" s="1072">
        <v>30</v>
      </c>
      <c r="I32" s="1092">
        <f t="shared" si="0"/>
        <v>0</v>
      </c>
      <c r="J32" s="1181">
        <f t="shared" si="1"/>
        <v>0</v>
      </c>
      <c r="K32" s="1606"/>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row>
    <row r="33" spans="1:205" s="401" customFormat="1" ht="13.5" thickBot="1">
      <c r="A33" s="352"/>
      <c r="B33" s="899" t="s">
        <v>403</v>
      </c>
      <c r="C33" s="897"/>
      <c r="D33" s="352"/>
      <c r="E33" s="766" t="s">
        <v>251</v>
      </c>
      <c r="F33" s="466">
        <f>'4)Buyer Affordability'!F33</f>
        <v>0</v>
      </c>
      <c r="G33" s="744"/>
      <c r="H33" s="1073">
        <f>PMT(H31/12,H32*12,-H29)</f>
        <v>0</v>
      </c>
      <c r="I33" s="1174">
        <f t="shared" si="0"/>
        <v>0</v>
      </c>
      <c r="J33" s="1184">
        <f t="shared" si="1"/>
        <v>0</v>
      </c>
      <c r="K33" s="1105"/>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row>
    <row r="34" spans="1:205" s="356" customFormat="1" ht="13.5" thickTop="1">
      <c r="B34" s="898" t="s">
        <v>574</v>
      </c>
      <c r="C34" s="403"/>
      <c r="D34" s="896"/>
      <c r="E34" s="895"/>
      <c r="F34" s="1118">
        <f>'4)Buyer Affordability'!F34</f>
        <v>0</v>
      </c>
      <c r="G34" s="407"/>
      <c r="H34" s="1074">
        <v>0</v>
      </c>
      <c r="I34" s="1092">
        <f t="shared" si="0"/>
        <v>0</v>
      </c>
      <c r="J34" s="1181">
        <f t="shared" si="1"/>
        <v>0</v>
      </c>
      <c r="K34" s="1606"/>
    </row>
    <row r="35" spans="1:205" s="401" customFormat="1" ht="12.75">
      <c r="A35" s="352"/>
      <c r="B35" s="753" t="s">
        <v>248</v>
      </c>
      <c r="C35" s="744"/>
      <c r="D35" s="405"/>
      <c r="E35" s="761"/>
      <c r="F35" s="1115" t="e">
        <f>'4)Buyer Affordability'!F35</f>
        <v>#DIV/0!</v>
      </c>
      <c r="H35" s="1070" t="e">
        <f>H34/H16</f>
        <v>#DIV/0!</v>
      </c>
      <c r="I35" s="1106" t="e">
        <f t="shared" si="0"/>
        <v>#DIV/0!</v>
      </c>
      <c r="J35" s="1181">
        <f t="shared" si="1"/>
        <v>0</v>
      </c>
      <c r="K35" s="1606"/>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row>
    <row r="36" spans="1:205" s="752" customFormat="1" ht="12.75">
      <c r="A36" s="352"/>
      <c r="B36" s="410" t="s">
        <v>249</v>
      </c>
      <c r="C36" s="750"/>
      <c r="D36" s="764"/>
      <c r="E36" s="765"/>
      <c r="F36" s="1116">
        <f>'4)Buyer Affordability'!F36</f>
        <v>0</v>
      </c>
      <c r="G36" s="401"/>
      <c r="H36" s="1071">
        <v>0</v>
      </c>
      <c r="I36" s="1108">
        <f t="shared" si="0"/>
        <v>0</v>
      </c>
      <c r="J36" s="1181">
        <f t="shared" si="1"/>
        <v>0</v>
      </c>
      <c r="K36" s="1606"/>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row>
    <row r="37" spans="1:205" s="752" customFormat="1" ht="12.75">
      <c r="A37" s="352"/>
      <c r="B37" s="410" t="s">
        <v>250</v>
      </c>
      <c r="C37" s="750"/>
      <c r="D37" s="764"/>
      <c r="E37" s="765"/>
      <c r="F37" s="1117">
        <f>'4)Buyer Affordability'!F37</f>
        <v>30</v>
      </c>
      <c r="G37" s="401"/>
      <c r="H37" s="1072">
        <v>30</v>
      </c>
      <c r="I37" s="1092">
        <f t="shared" si="0"/>
        <v>0</v>
      </c>
      <c r="J37" s="1181">
        <f t="shared" si="1"/>
        <v>0</v>
      </c>
      <c r="K37" s="1606"/>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row>
    <row r="38" spans="1:205" s="401" customFormat="1" ht="13.35" customHeight="1" thickBot="1">
      <c r="A38" s="352"/>
      <c r="B38" s="899" t="s">
        <v>489</v>
      </c>
      <c r="C38" s="897"/>
      <c r="D38" s="900"/>
      <c r="E38" s="901" t="s">
        <v>251</v>
      </c>
      <c r="F38" s="902">
        <f>'4)Buyer Affordability'!F38</f>
        <v>0</v>
      </c>
      <c r="G38" s="744"/>
      <c r="H38" s="1075">
        <f>PMT(H36/12,H37*12,-H34)</f>
        <v>0</v>
      </c>
      <c r="I38" s="1174">
        <f t="shared" si="0"/>
        <v>0</v>
      </c>
      <c r="J38" s="1184">
        <f t="shared" si="1"/>
        <v>0</v>
      </c>
      <c r="K38" s="1105"/>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row>
    <row r="39" spans="1:205" s="752" customFormat="1" ht="13.35" customHeight="1" thickTop="1">
      <c r="A39" s="352"/>
      <c r="B39" s="753" t="s">
        <v>252</v>
      </c>
      <c r="C39" s="405"/>
      <c r="D39" s="405"/>
      <c r="E39" s="766" t="s">
        <v>251</v>
      </c>
      <c r="F39" s="1113">
        <f>'4)Buyer Affordability'!F39</f>
        <v>0</v>
      </c>
      <c r="G39" s="401"/>
      <c r="H39" s="1065"/>
      <c r="I39" s="1092">
        <f>H39-F39</f>
        <v>0</v>
      </c>
      <c r="J39" s="1181">
        <f t="shared" si="1"/>
        <v>0</v>
      </c>
      <c r="K39" s="1606"/>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row>
    <row r="40" spans="1:205" s="752" customFormat="1" ht="12.75">
      <c r="A40" s="352"/>
      <c r="B40" s="753" t="s">
        <v>253</v>
      </c>
      <c r="C40" s="405"/>
      <c r="D40" s="405"/>
      <c r="E40" s="766" t="s">
        <v>251</v>
      </c>
      <c r="F40" s="1119">
        <f>'4)Buyer Affordability'!F40</f>
        <v>0</v>
      </c>
      <c r="G40" s="401"/>
      <c r="H40" s="1066"/>
      <c r="I40" s="1092">
        <f t="shared" si="0"/>
        <v>0</v>
      </c>
      <c r="J40" s="1181">
        <f t="shared" si="1"/>
        <v>0</v>
      </c>
      <c r="K40" s="1606"/>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row>
    <row r="41" spans="1:205" s="752" customFormat="1" ht="12.75">
      <c r="A41" s="352"/>
      <c r="B41" s="753" t="s">
        <v>254</v>
      </c>
      <c r="C41" s="405"/>
      <c r="D41" s="405"/>
      <c r="E41" s="766" t="s">
        <v>251</v>
      </c>
      <c r="F41" s="1114">
        <f>'4)Buyer Affordability'!F41</f>
        <v>0</v>
      </c>
      <c r="G41" s="401"/>
      <c r="H41" s="1066"/>
      <c r="I41" s="1092">
        <f>H41-F41</f>
        <v>0</v>
      </c>
      <c r="J41" s="1181">
        <f t="shared" si="1"/>
        <v>0</v>
      </c>
      <c r="K41" s="1606"/>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row>
    <row r="42" spans="1:205" s="752" customFormat="1" ht="12.75">
      <c r="A42" s="352"/>
      <c r="B42" s="767" t="s">
        <v>531</v>
      </c>
      <c r="C42" s="1122">
        <f>'4)Buyer Affordability'!C42</f>
        <v>0</v>
      </c>
      <c r="D42" s="405"/>
      <c r="E42" s="766" t="s">
        <v>251</v>
      </c>
      <c r="F42" s="1114">
        <f>'4)Buyer Affordability'!F42</f>
        <v>0</v>
      </c>
      <c r="G42" s="401"/>
      <c r="H42" s="1066"/>
      <c r="I42" s="1092">
        <f t="shared" si="0"/>
        <v>0</v>
      </c>
      <c r="J42" s="1181">
        <f t="shared" si="1"/>
        <v>0</v>
      </c>
      <c r="K42" s="1606"/>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row>
    <row r="43" spans="1:205" s="768" customFormat="1" ht="13.5" thickBot="1">
      <c r="A43" s="352"/>
      <c r="B43" s="904" t="s">
        <v>255</v>
      </c>
      <c r="C43" s="890"/>
      <c r="D43" s="890"/>
      <c r="E43" s="891"/>
      <c r="F43" s="1120">
        <f>'4)Buyer Affordability'!F43</f>
        <v>0</v>
      </c>
      <c r="G43" s="401"/>
      <c r="H43" s="1076">
        <f>H33+H38+H39+H40+H41+H42</f>
        <v>0</v>
      </c>
      <c r="I43" s="1174">
        <f t="shared" si="0"/>
        <v>0</v>
      </c>
      <c r="J43" s="1184">
        <f t="shared" si="1"/>
        <v>0</v>
      </c>
      <c r="K43" s="1105"/>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row>
    <row r="44" spans="1:205" s="774" customFormat="1" ht="13.5" thickTop="1">
      <c r="A44" s="769"/>
      <c r="B44" s="770" t="s">
        <v>405</v>
      </c>
      <c r="C44" s="771"/>
      <c r="D44" s="2205" t="s">
        <v>532</v>
      </c>
      <c r="E44" s="2206"/>
      <c r="F44" s="903" t="e">
        <f>'4)Buyer Affordability'!F44</f>
        <v>#DIV/0!</v>
      </c>
      <c r="G44" s="773"/>
      <c r="H44" s="1077" t="e">
        <f>(H43*12)/H12</f>
        <v>#DIV/0!</v>
      </c>
      <c r="I44" s="1108" t="e">
        <f t="shared" si="0"/>
        <v>#DIV/0!</v>
      </c>
      <c r="J44" s="1181"/>
      <c r="K44" s="1606"/>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row>
    <row r="45" spans="1:205" s="773" customFormat="1" ht="13.5" thickBot="1">
      <c r="A45" s="769"/>
      <c r="B45" s="907" t="s">
        <v>260</v>
      </c>
      <c r="C45" s="908"/>
      <c r="D45" s="909">
        <f>'a)Compliance &amp; Underwriting'!C30</f>
        <v>0.1</v>
      </c>
      <c r="E45" s="909">
        <f>'a)Compliance &amp; Underwriting'!D30</f>
        <v>0.28999999999999998</v>
      </c>
      <c r="F45" s="1556" t="e">
        <f>'4)Buyer Affordability'!F45</f>
        <v>#DIV/0!</v>
      </c>
      <c r="H45" s="1554" t="e">
        <f>IF(H44&lt;$D$45,"Under Minimum",IF((H44)&lt;=$E$45,"Within Limits",IF((H44)&gt;$E$45,"TOO HIGH")))</f>
        <v>#DIV/0!</v>
      </c>
      <c r="I45" s="1092"/>
      <c r="J45" s="1185"/>
      <c r="K45" s="1105"/>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row>
    <row r="46" spans="1:205" s="418" customFormat="1" ht="12" customHeight="1" thickTop="1">
      <c r="A46" s="415"/>
      <c r="B46" s="960" t="s">
        <v>606</v>
      </c>
      <c r="C46" s="414"/>
      <c r="D46" s="414"/>
      <c r="E46" s="938" t="str">
        <f>E42</f>
        <v>per month:</v>
      </c>
      <c r="F46" s="1121">
        <f>'4)Buyer Affordability'!F46</f>
        <v>0</v>
      </c>
      <c r="H46" s="1065"/>
      <c r="I46" s="1092">
        <f t="shared" si="0"/>
        <v>0</v>
      </c>
      <c r="J46" s="1181">
        <f>IFERROR(I46/F46,0)</f>
        <v>0</v>
      </c>
      <c r="K46" s="1606"/>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row>
    <row r="47" spans="1:205" s="418" customFormat="1" ht="12" customHeight="1">
      <c r="A47" s="415"/>
      <c r="B47" s="960" t="s">
        <v>682</v>
      </c>
      <c r="C47" s="414"/>
      <c r="D47" s="414"/>
      <c r="E47" s="938"/>
      <c r="F47" s="1121">
        <f>'4)Buyer Affordability'!F47</f>
        <v>400</v>
      </c>
      <c r="H47" s="1078"/>
      <c r="I47" s="1092">
        <f t="shared" si="0"/>
        <v>-400</v>
      </c>
      <c r="J47" s="1181">
        <f>IFERROR(I47/F47,0)</f>
        <v>-1</v>
      </c>
      <c r="K47" s="1606"/>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row>
    <row r="48" spans="1:205" s="418" customFormat="1" ht="12.75">
      <c r="A48" s="415"/>
      <c r="B48" s="960" t="s">
        <v>404</v>
      </c>
      <c r="C48" s="414"/>
      <c r="D48" s="414"/>
      <c r="E48" s="414"/>
      <c r="F48" s="1123">
        <f>'4)Buyer Affordability'!F48</f>
        <v>400</v>
      </c>
      <c r="G48" s="1125"/>
      <c r="H48" s="1126">
        <f>H43+H46+H47</f>
        <v>0</v>
      </c>
      <c r="I48" s="1092">
        <f t="shared" si="0"/>
        <v>-400</v>
      </c>
      <c r="J48" s="1181">
        <f>IFERROR(I48/F48,0)</f>
        <v>-1</v>
      </c>
      <c r="K48" s="1606"/>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row>
    <row r="49" spans="1:205" s="774" customFormat="1" ht="12.75">
      <c r="A49" s="769"/>
      <c r="B49" s="776" t="s">
        <v>607</v>
      </c>
      <c r="C49" s="777"/>
      <c r="D49" s="2210" t="s">
        <v>532</v>
      </c>
      <c r="E49" s="2211"/>
      <c r="F49" s="961" t="e">
        <f>'4)Buyer Affordability'!F49</f>
        <v>#DIV/0!</v>
      </c>
      <c r="G49" s="773"/>
      <c r="H49" s="1079" t="e">
        <f>(H48-H47)/(H12/12)</f>
        <v>#DIV/0!</v>
      </c>
      <c r="I49" s="1106" t="e">
        <f t="shared" si="0"/>
        <v>#DIV/0!</v>
      </c>
      <c r="J49" s="1181">
        <f>IFERROR(I49/F49,0)</f>
        <v>0</v>
      </c>
      <c r="K49" s="1606"/>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row>
    <row r="50" spans="1:205" s="773" customFormat="1" ht="13.5" thickBot="1">
      <c r="A50" s="769"/>
      <c r="B50" s="911" t="s">
        <v>260</v>
      </c>
      <c r="C50" s="912"/>
      <c r="D50" s="913">
        <f>'a)Compliance &amp; Underwriting'!C31</f>
        <v>0.1</v>
      </c>
      <c r="E50" s="914">
        <f>'a)Compliance &amp; Underwriting'!D31</f>
        <v>0.41</v>
      </c>
      <c r="F50" s="1556" t="e">
        <f>'4)Buyer Affordability'!F50</f>
        <v>#DIV/0!</v>
      </c>
      <c r="H50" s="1554" t="e">
        <f>IF(H49&lt;$D$50,"Under Minimum",IF((H49)&lt;=$E$50,"Within Limits",IF((H49)&gt;$E$50,"TOO HIGH")))</f>
        <v>#DIV/0!</v>
      </c>
      <c r="I50" s="1092"/>
      <c r="J50" s="1185"/>
      <c r="K50" s="1105"/>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row>
    <row r="51" spans="1:205" s="967" customFormat="1" ht="13.5" thickTop="1">
      <c r="A51" s="885"/>
      <c r="B51" s="962" t="s">
        <v>608</v>
      </c>
      <c r="C51" s="963"/>
      <c r="D51" s="2208" t="s">
        <v>532</v>
      </c>
      <c r="E51" s="2209"/>
      <c r="F51" s="964" t="e">
        <f>'4)Buyer Affordability'!F51</f>
        <v>#DIV/0!</v>
      </c>
      <c r="G51" s="965"/>
      <c r="H51" s="1080" t="e">
        <f>H48/(H12/12)</f>
        <v>#DIV/0!</v>
      </c>
      <c r="I51" s="1106" t="e">
        <f t="shared" si="0"/>
        <v>#DIV/0!</v>
      </c>
      <c r="J51" s="1186"/>
      <c r="K51" s="1606"/>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row>
    <row r="52" spans="1:205" s="965" customFormat="1" ht="13.5" thickBot="1">
      <c r="A52" s="885"/>
      <c r="B52" s="968" t="s">
        <v>260</v>
      </c>
      <c r="C52" s="969"/>
      <c r="D52" s="970">
        <f>'a)Compliance &amp; Underwriting'!C31</f>
        <v>0.1</v>
      </c>
      <c r="E52" s="971">
        <v>0.5</v>
      </c>
      <c r="F52" s="1557" t="e">
        <f>'4)Buyer Affordability'!F52</f>
        <v>#DIV/0!</v>
      </c>
      <c r="H52" s="1555" t="e">
        <f>IF(H51&lt;$D$52,"Under Minimum",IF((H51)&lt;=$E$52,"Within Limits",IF((H51)&gt;$E$52,"TOO HIGH")))</f>
        <v>#DIV/0!</v>
      </c>
      <c r="I52" s="1092"/>
      <c r="J52" s="1186"/>
      <c r="K52" s="110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row>
    <row r="53" spans="1:205" s="778" customFormat="1" ht="18.75" customHeight="1" thickTop="1">
      <c r="B53" s="2204" t="s">
        <v>356</v>
      </c>
      <c r="C53" s="2204"/>
      <c r="D53" s="2204"/>
      <c r="E53" s="2204"/>
      <c r="F53" s="921">
        <f>'4)Buyer Affordability'!F53</f>
        <v>0</v>
      </c>
      <c r="H53" s="1081">
        <f>H27+H28</f>
        <v>0</v>
      </c>
      <c r="I53" s="1092">
        <f>H53-F53</f>
        <v>0</v>
      </c>
      <c r="J53" s="1181">
        <f>IFERROR(I53/F53,0)</f>
        <v>0</v>
      </c>
      <c r="K53" s="309"/>
    </row>
    <row r="54" spans="1:205" s="780" customFormat="1" ht="12.75">
      <c r="B54" s="922" t="s">
        <v>582</v>
      </c>
      <c r="C54" s="923"/>
      <c r="D54" s="918"/>
      <c r="E54" s="923"/>
      <c r="F54" s="924" t="e">
        <f>'4)Buyer Affordability'!F54</f>
        <v>#DIV/0!</v>
      </c>
      <c r="H54" s="1082" t="e">
        <f>H53/H16</f>
        <v>#DIV/0!</v>
      </c>
      <c r="I54" s="1096"/>
      <c r="J54" s="1187"/>
      <c r="K54" s="1083"/>
    </row>
    <row r="55" spans="1:205" s="885" customFormat="1" ht="12.75">
      <c r="B55" s="925" t="s">
        <v>581</v>
      </c>
      <c r="C55" s="926"/>
      <c r="D55" s="919"/>
      <c r="E55" s="926"/>
      <c r="F55" s="927" t="e">
        <f>'4)Buyer Affordability'!F55</f>
        <v>#DIV/0!</v>
      </c>
      <c r="H55" s="1084" t="e">
        <f>H30</f>
        <v>#DIV/0!</v>
      </c>
      <c r="I55" s="1097"/>
      <c r="J55" s="1188"/>
      <c r="K55" s="1085"/>
    </row>
    <row r="56" spans="1:205" s="885" customFormat="1" ht="12.75">
      <c r="B56" s="925" t="s">
        <v>580</v>
      </c>
      <c r="C56" s="926"/>
      <c r="D56" s="919"/>
      <c r="E56" s="926"/>
      <c r="F56" s="927" t="e">
        <f>'4)Buyer Affordability'!F56</f>
        <v>#DIV/0!</v>
      </c>
      <c r="H56" s="1084" t="e">
        <f>H35</f>
        <v>#DIV/0!</v>
      </c>
      <c r="I56" s="1097"/>
      <c r="J56" s="1188"/>
      <c r="K56" s="1085"/>
    </row>
    <row r="57" spans="1:205" s="887" customFormat="1" ht="12.75">
      <c r="B57" s="931" t="s">
        <v>584</v>
      </c>
      <c r="C57" s="932"/>
      <c r="D57" s="933"/>
      <c r="E57" s="932"/>
      <c r="F57" s="934" t="e">
        <f>'4)Buyer Affordability'!F57</f>
        <v>#DIV/0!</v>
      </c>
      <c r="H57" s="1086" t="e">
        <f>H55+H56</f>
        <v>#DIV/0!</v>
      </c>
      <c r="I57" s="1098"/>
      <c r="J57" s="1189"/>
      <c r="K57" s="1087"/>
    </row>
    <row r="58" spans="1:205" s="885" customFormat="1" ht="12.75">
      <c r="B58" s="928" t="s">
        <v>583</v>
      </c>
      <c r="C58" s="929"/>
      <c r="D58" s="920"/>
      <c r="E58" s="929"/>
      <c r="F58" s="930" t="e">
        <f>'4)Buyer Affordability'!F58</f>
        <v>#DIV/0!</v>
      </c>
      <c r="H58" s="1088" t="e">
        <f>SUM(H54:H56)</f>
        <v>#DIV/0!</v>
      </c>
      <c r="I58" s="1097"/>
      <c r="J58" s="1188"/>
      <c r="K58" s="1085"/>
    </row>
    <row r="59" spans="1:205" s="82" customFormat="1" ht="12.75">
      <c r="B59" s="782"/>
      <c r="C59" s="783"/>
      <c r="D59" s="783"/>
      <c r="E59" s="783"/>
      <c r="F59" s="1193"/>
      <c r="H59" s="1089"/>
      <c r="I59" s="1099"/>
      <c r="J59" s="1190"/>
      <c r="K59" s="309"/>
    </row>
    <row r="60" spans="1:205" s="82" customFormat="1" ht="12.75">
      <c r="B60" s="782"/>
      <c r="C60" s="783"/>
      <c r="D60" s="783"/>
      <c r="E60" s="783"/>
      <c r="F60" s="783"/>
      <c r="H60" s="1089"/>
      <c r="I60" s="1099"/>
      <c r="J60" s="1190"/>
      <c r="K60" s="309"/>
    </row>
    <row r="61" spans="1:205" s="82" customFormat="1" ht="12.75">
      <c r="B61" s="782"/>
      <c r="C61" s="783"/>
      <c r="D61" s="783"/>
      <c r="E61" s="783"/>
      <c r="F61" s="783"/>
      <c r="H61" s="1089"/>
      <c r="I61" s="1099"/>
      <c r="J61" s="1190"/>
      <c r="K61" s="309"/>
    </row>
    <row r="62" spans="1:205" s="82" customFormat="1" ht="12.75">
      <c r="B62" s="782"/>
      <c r="C62" s="783"/>
      <c r="D62" s="783"/>
      <c r="E62" s="783"/>
      <c r="F62" s="783"/>
      <c r="H62" s="1089"/>
      <c r="I62" s="1099"/>
      <c r="J62" s="1190"/>
      <c r="K62" s="309"/>
    </row>
    <row r="63" spans="1:205" s="82" customFormat="1" ht="12.75">
      <c r="B63" s="782"/>
      <c r="C63" s="783"/>
      <c r="D63" s="783"/>
      <c r="E63" s="783"/>
      <c r="F63" s="783"/>
      <c r="H63" s="1089"/>
      <c r="I63" s="1099"/>
      <c r="J63" s="1190"/>
      <c r="K63" s="309"/>
    </row>
    <row r="64" spans="1:205" s="724" customFormat="1">
      <c r="B64" s="784"/>
      <c r="C64" s="785"/>
      <c r="D64" s="785"/>
      <c r="E64" s="785"/>
      <c r="F64" s="785"/>
      <c r="H64" s="1090"/>
      <c r="I64" s="1100"/>
      <c r="J64" s="1190"/>
      <c r="K64" s="1091"/>
    </row>
    <row r="65" spans="2:11" s="724" customFormat="1">
      <c r="B65" s="784"/>
      <c r="C65" s="785"/>
      <c r="D65" s="785"/>
      <c r="E65" s="785"/>
      <c r="F65" s="785"/>
      <c r="H65" s="1090"/>
      <c r="I65" s="1100"/>
      <c r="J65" s="1190"/>
      <c r="K65" s="1091"/>
    </row>
    <row r="66" spans="2:11" s="724" customFormat="1">
      <c r="B66" s="784"/>
      <c r="C66" s="785"/>
      <c r="D66" s="785"/>
      <c r="E66" s="785"/>
      <c r="F66" s="785"/>
      <c r="H66" s="1090"/>
      <c r="I66" s="1100"/>
      <c r="J66" s="1190"/>
      <c r="K66" s="1091"/>
    </row>
    <row r="67" spans="2:11" s="724" customFormat="1">
      <c r="B67" s="784"/>
      <c r="C67" s="785"/>
      <c r="D67" s="785"/>
      <c r="E67" s="785"/>
      <c r="F67" s="785"/>
      <c r="H67" s="1090"/>
      <c r="I67" s="1100"/>
      <c r="J67" s="1190"/>
      <c r="K67" s="1091"/>
    </row>
    <row r="68" spans="2:11" s="724" customFormat="1">
      <c r="B68" s="784"/>
      <c r="C68" s="785"/>
      <c r="D68" s="785"/>
      <c r="E68" s="785"/>
      <c r="F68" s="785"/>
      <c r="H68" s="1090"/>
      <c r="I68" s="1100"/>
      <c r="J68" s="1190"/>
      <c r="K68" s="1091"/>
    </row>
    <row r="69" spans="2:11" s="724" customFormat="1">
      <c r="B69" s="784"/>
      <c r="C69" s="785"/>
      <c r="D69" s="785"/>
      <c r="E69" s="785"/>
      <c r="F69" s="785"/>
      <c r="H69" s="1090"/>
      <c r="I69" s="1100"/>
      <c r="J69" s="1190"/>
      <c r="K69" s="1091"/>
    </row>
    <row r="70" spans="2:11" s="724" customFormat="1">
      <c r="B70" s="784"/>
      <c r="C70" s="785"/>
      <c r="D70" s="785"/>
      <c r="E70" s="785"/>
      <c r="F70" s="785"/>
      <c r="H70" s="1090"/>
      <c r="I70" s="1100"/>
      <c r="J70" s="1190"/>
      <c r="K70" s="1091"/>
    </row>
    <row r="71" spans="2:11" s="724" customFormat="1">
      <c r="B71" s="784"/>
      <c r="C71" s="785"/>
      <c r="D71" s="785"/>
      <c r="E71" s="785"/>
      <c r="F71" s="785"/>
      <c r="H71" s="1090"/>
      <c r="I71" s="1100"/>
      <c r="J71" s="1190"/>
      <c r="K71" s="1091"/>
    </row>
    <row r="72" spans="2:11" s="724" customFormat="1">
      <c r="B72" s="784"/>
      <c r="C72" s="785"/>
      <c r="D72" s="785"/>
      <c r="E72" s="785"/>
      <c r="F72" s="785"/>
      <c r="H72" s="1090"/>
      <c r="I72" s="1100"/>
      <c r="J72" s="1190"/>
      <c r="K72" s="1091"/>
    </row>
    <row r="73" spans="2:11" s="724" customFormat="1">
      <c r="B73" s="784"/>
      <c r="C73" s="785"/>
      <c r="D73" s="785"/>
      <c r="E73" s="785"/>
      <c r="F73" s="785"/>
      <c r="H73" s="1090"/>
      <c r="I73" s="1100"/>
      <c r="J73" s="1190"/>
      <c r="K73" s="1091"/>
    </row>
    <row r="74" spans="2:11" s="724" customFormat="1">
      <c r="B74" s="784"/>
      <c r="C74" s="785"/>
      <c r="D74" s="785"/>
      <c r="E74" s="785"/>
      <c r="F74" s="785"/>
      <c r="H74" s="1090"/>
      <c r="I74" s="1100"/>
      <c r="J74" s="1190"/>
      <c r="K74" s="1091"/>
    </row>
    <row r="75" spans="2:11" s="724" customFormat="1">
      <c r="B75" s="784"/>
      <c r="C75" s="785"/>
      <c r="D75" s="785"/>
      <c r="E75" s="785"/>
      <c r="F75" s="785"/>
      <c r="H75" s="1090"/>
      <c r="I75" s="1100"/>
      <c r="J75" s="1190"/>
      <c r="K75" s="1091"/>
    </row>
    <row r="76" spans="2:11" s="724" customFormat="1">
      <c r="B76" s="784"/>
      <c r="C76" s="785"/>
      <c r="D76" s="785"/>
      <c r="E76" s="785"/>
      <c r="F76" s="785"/>
      <c r="H76" s="1090"/>
      <c r="I76" s="1100"/>
      <c r="J76" s="1190"/>
      <c r="K76" s="1091"/>
    </row>
    <row r="77" spans="2:11" s="724" customFormat="1">
      <c r="B77" s="784"/>
      <c r="C77" s="785"/>
      <c r="D77" s="785"/>
      <c r="E77" s="785"/>
      <c r="F77" s="785"/>
      <c r="H77" s="1090"/>
      <c r="I77" s="1100"/>
      <c r="J77" s="1190"/>
      <c r="K77" s="1091"/>
    </row>
    <row r="78" spans="2:11" s="724" customFormat="1">
      <c r="B78" s="784"/>
      <c r="C78" s="785"/>
      <c r="D78" s="785"/>
      <c r="E78" s="785"/>
      <c r="F78" s="785"/>
      <c r="H78" s="1090"/>
      <c r="I78" s="1100"/>
      <c r="J78" s="1190"/>
      <c r="K78" s="1091"/>
    </row>
    <row r="79" spans="2:11" s="724" customFormat="1">
      <c r="B79" s="784"/>
      <c r="C79" s="785"/>
      <c r="D79" s="785"/>
      <c r="E79" s="785"/>
      <c r="F79" s="785"/>
      <c r="H79" s="1090"/>
      <c r="I79" s="1100"/>
      <c r="J79" s="1190"/>
      <c r="K79" s="1091"/>
    </row>
    <row r="80" spans="2:11" s="724" customFormat="1">
      <c r="B80" s="784"/>
      <c r="C80" s="785"/>
      <c r="D80" s="785"/>
      <c r="E80" s="785"/>
      <c r="F80" s="785"/>
      <c r="H80" s="1090"/>
      <c r="I80" s="1100"/>
      <c r="J80" s="1190"/>
      <c r="K80" s="1091"/>
    </row>
    <row r="81" spans="2:11" s="724" customFormat="1">
      <c r="B81" s="784"/>
      <c r="C81" s="785"/>
      <c r="D81" s="785"/>
      <c r="E81" s="785"/>
      <c r="F81" s="785"/>
      <c r="H81" s="1090"/>
      <c r="I81" s="1100"/>
      <c r="J81" s="1190"/>
      <c r="K81" s="1091"/>
    </row>
    <row r="82" spans="2:11" s="724" customFormat="1">
      <c r="B82" s="784"/>
      <c r="C82" s="785"/>
      <c r="D82" s="785"/>
      <c r="E82" s="785"/>
      <c r="F82" s="785"/>
      <c r="H82" s="1090"/>
      <c r="I82" s="1100"/>
      <c r="J82" s="1190"/>
      <c r="K82" s="1091"/>
    </row>
    <row r="83" spans="2:11" s="724" customFormat="1">
      <c r="B83" s="784"/>
      <c r="C83" s="785"/>
      <c r="D83" s="785"/>
      <c r="E83" s="785"/>
      <c r="F83" s="785"/>
      <c r="H83" s="1090"/>
      <c r="I83" s="1100"/>
      <c r="J83" s="1190"/>
      <c r="K83" s="1091"/>
    </row>
    <row r="84" spans="2:11" s="724" customFormat="1">
      <c r="B84" s="784"/>
      <c r="C84" s="785"/>
      <c r="D84" s="785"/>
      <c r="E84" s="785"/>
      <c r="F84" s="785"/>
      <c r="H84" s="1090"/>
      <c r="I84" s="1100"/>
      <c r="J84" s="1190"/>
      <c r="K84" s="1091"/>
    </row>
    <row r="85" spans="2:11" s="724" customFormat="1">
      <c r="B85" s="784"/>
      <c r="C85" s="785"/>
      <c r="D85" s="785"/>
      <c r="E85" s="785"/>
      <c r="F85" s="785"/>
      <c r="H85" s="1090"/>
      <c r="I85" s="1100"/>
      <c r="J85" s="1190"/>
      <c r="K85" s="1091"/>
    </row>
    <row r="86" spans="2:11" s="724" customFormat="1">
      <c r="B86" s="784"/>
      <c r="C86" s="785"/>
      <c r="D86" s="785"/>
      <c r="E86" s="785"/>
      <c r="F86" s="785"/>
      <c r="H86" s="1090"/>
      <c r="I86" s="1100"/>
      <c r="J86" s="1190"/>
      <c r="K86" s="1091"/>
    </row>
    <row r="87" spans="2:11" s="724" customFormat="1">
      <c r="B87" s="784"/>
      <c r="C87" s="785"/>
      <c r="D87" s="785"/>
      <c r="E87" s="785"/>
      <c r="F87" s="785"/>
      <c r="H87" s="1090"/>
      <c r="I87" s="1100"/>
      <c r="J87" s="1190"/>
      <c r="K87" s="1091"/>
    </row>
    <row r="88" spans="2:11" s="724" customFormat="1">
      <c r="B88" s="784"/>
      <c r="C88" s="785"/>
      <c r="D88" s="785"/>
      <c r="E88" s="785"/>
      <c r="F88" s="785"/>
      <c r="H88" s="1090"/>
      <c r="I88" s="1100"/>
      <c r="J88" s="1190"/>
      <c r="K88" s="1091"/>
    </row>
    <row r="89" spans="2:11" s="724" customFormat="1">
      <c r="B89" s="784"/>
      <c r="C89" s="785"/>
      <c r="D89" s="785"/>
      <c r="E89" s="785"/>
      <c r="F89" s="785"/>
      <c r="H89" s="1090"/>
      <c r="I89" s="1100"/>
      <c r="J89" s="1190"/>
      <c r="K89" s="1091"/>
    </row>
    <row r="90" spans="2:11" s="724" customFormat="1">
      <c r="B90" s="784"/>
      <c r="C90" s="785"/>
      <c r="D90" s="785"/>
      <c r="E90" s="785"/>
      <c r="F90" s="785"/>
      <c r="H90" s="1090"/>
      <c r="I90" s="1100"/>
      <c r="J90" s="1190"/>
      <c r="K90" s="1091"/>
    </row>
    <row r="91" spans="2:11" s="724" customFormat="1">
      <c r="B91" s="784"/>
      <c r="C91" s="785"/>
      <c r="D91" s="785"/>
      <c r="E91" s="785"/>
      <c r="F91" s="785"/>
      <c r="H91" s="1090"/>
      <c r="I91" s="1100"/>
      <c r="J91" s="1190"/>
      <c r="K91" s="1091"/>
    </row>
    <row r="92" spans="2:11" s="724" customFormat="1">
      <c r="B92" s="784"/>
      <c r="C92" s="785"/>
      <c r="D92" s="785"/>
      <c r="E92" s="785"/>
      <c r="F92" s="785"/>
      <c r="H92" s="1090"/>
      <c r="I92" s="1100"/>
      <c r="J92" s="1190"/>
      <c r="K92" s="1091"/>
    </row>
    <row r="93" spans="2:11" s="724" customFormat="1">
      <c r="B93" s="784"/>
      <c r="C93" s="785"/>
      <c r="D93" s="785"/>
      <c r="E93" s="785"/>
      <c r="F93" s="785"/>
      <c r="H93" s="1090"/>
      <c r="I93" s="1100"/>
      <c r="J93" s="1190"/>
      <c r="K93" s="1091"/>
    </row>
    <row r="94" spans="2:11" s="724" customFormat="1">
      <c r="B94" s="784"/>
      <c r="C94" s="785"/>
      <c r="D94" s="785"/>
      <c r="E94" s="785"/>
      <c r="F94" s="785"/>
      <c r="H94" s="1090"/>
      <c r="I94" s="1100"/>
      <c r="J94" s="1190"/>
      <c r="K94" s="1091"/>
    </row>
    <row r="95" spans="2:11" s="724" customFormat="1">
      <c r="B95" s="784"/>
      <c r="C95" s="785"/>
      <c r="D95" s="785"/>
      <c r="E95" s="785"/>
      <c r="F95" s="785"/>
      <c r="H95" s="1090"/>
      <c r="I95" s="1100"/>
      <c r="J95" s="1190"/>
      <c r="K95" s="1091"/>
    </row>
    <row r="96" spans="2:11" s="724" customFormat="1">
      <c r="B96" s="784"/>
      <c r="C96" s="785"/>
      <c r="D96" s="785"/>
      <c r="E96" s="785"/>
      <c r="F96" s="785"/>
      <c r="H96" s="1090"/>
      <c r="I96" s="1100"/>
      <c r="J96" s="1190"/>
      <c r="K96" s="1091"/>
    </row>
    <row r="97" spans="2:11" s="724" customFormat="1">
      <c r="B97" s="784"/>
      <c r="C97" s="785"/>
      <c r="D97" s="785"/>
      <c r="E97" s="785"/>
      <c r="F97" s="785"/>
      <c r="H97" s="1090"/>
      <c r="I97" s="1100"/>
      <c r="J97" s="1190"/>
      <c r="K97" s="1091"/>
    </row>
    <row r="98" spans="2:11" s="724" customFormat="1">
      <c r="B98" s="784"/>
      <c r="C98" s="785"/>
      <c r="D98" s="785"/>
      <c r="E98" s="785"/>
      <c r="F98" s="785"/>
      <c r="H98" s="1090"/>
      <c r="I98" s="1100"/>
      <c r="J98" s="1190"/>
      <c r="K98" s="1091"/>
    </row>
    <row r="99" spans="2:11" s="724" customFormat="1">
      <c r="B99" s="784"/>
      <c r="C99" s="785"/>
      <c r="D99" s="785"/>
      <c r="E99" s="785"/>
      <c r="F99" s="785"/>
      <c r="H99" s="1090"/>
      <c r="I99" s="1100"/>
      <c r="J99" s="1190"/>
      <c r="K99" s="1091"/>
    </row>
    <row r="100" spans="2:11" s="724" customFormat="1">
      <c r="B100" s="784"/>
      <c r="C100" s="785"/>
      <c r="D100" s="785"/>
      <c r="E100" s="785"/>
      <c r="F100" s="785"/>
      <c r="H100" s="1090"/>
      <c r="I100" s="1100"/>
      <c r="J100" s="1190"/>
      <c r="K100" s="1091"/>
    </row>
    <row r="101" spans="2:11" s="724" customFormat="1">
      <c r="B101" s="784"/>
      <c r="C101" s="785"/>
      <c r="D101" s="785"/>
      <c r="E101" s="785"/>
      <c r="F101" s="785"/>
      <c r="H101" s="1090"/>
      <c r="I101" s="1100"/>
      <c r="J101" s="1190"/>
      <c r="K101" s="1091"/>
    </row>
    <row r="102" spans="2:11" s="724" customFormat="1">
      <c r="B102" s="784"/>
      <c r="C102" s="785"/>
      <c r="D102" s="785"/>
      <c r="E102" s="785"/>
      <c r="F102" s="785"/>
      <c r="H102" s="1090"/>
      <c r="I102" s="1100"/>
      <c r="J102" s="1190"/>
      <c r="K102" s="1091"/>
    </row>
    <row r="103" spans="2:11" s="724" customFormat="1">
      <c r="B103" s="784"/>
      <c r="C103" s="785"/>
      <c r="D103" s="785"/>
      <c r="E103" s="785"/>
      <c r="F103" s="785"/>
      <c r="H103" s="1090"/>
      <c r="I103" s="1100"/>
      <c r="J103" s="1190"/>
      <c r="K103" s="1091"/>
    </row>
    <row r="104" spans="2:11" s="724" customFormat="1">
      <c r="B104" s="784"/>
      <c r="C104" s="785"/>
      <c r="D104" s="785"/>
      <c r="E104" s="785"/>
      <c r="F104" s="785"/>
      <c r="H104" s="1090"/>
      <c r="I104" s="1100"/>
      <c r="J104" s="1190"/>
      <c r="K104" s="1091"/>
    </row>
    <row r="105" spans="2:11" s="724" customFormat="1">
      <c r="B105" s="784"/>
      <c r="C105" s="785"/>
      <c r="D105" s="785"/>
      <c r="E105" s="785"/>
      <c r="F105" s="785"/>
      <c r="H105" s="1090"/>
      <c r="I105" s="1100"/>
      <c r="J105" s="1190"/>
      <c r="K105" s="1091"/>
    </row>
    <row r="106" spans="2:11" s="786" customFormat="1">
      <c r="B106" s="787"/>
      <c r="C106" s="788"/>
      <c r="D106" s="788"/>
      <c r="E106" s="788"/>
      <c r="F106" s="788"/>
      <c r="H106" s="1090"/>
      <c r="I106" s="1100"/>
      <c r="J106" s="1191"/>
      <c r="K106" s="1091"/>
    </row>
    <row r="107" spans="2:11" s="786" customFormat="1">
      <c r="B107" s="787"/>
      <c r="C107" s="788"/>
      <c r="D107" s="788"/>
      <c r="E107" s="788"/>
      <c r="F107" s="788"/>
      <c r="H107" s="1090"/>
      <c r="I107" s="1100"/>
      <c r="J107" s="1191"/>
      <c r="K107" s="1091"/>
    </row>
    <row r="108" spans="2:11" s="786" customFormat="1">
      <c r="B108" s="787"/>
      <c r="C108" s="788"/>
      <c r="D108" s="788"/>
      <c r="E108" s="788"/>
      <c r="F108" s="788"/>
      <c r="H108" s="1090"/>
      <c r="I108" s="1100"/>
      <c r="J108" s="1191"/>
      <c r="K108" s="1091"/>
    </row>
    <row r="109" spans="2:11" s="786" customFormat="1">
      <c r="B109" s="787"/>
      <c r="C109" s="788"/>
      <c r="D109" s="788"/>
      <c r="E109" s="788"/>
      <c r="F109" s="788"/>
      <c r="H109" s="1090"/>
      <c r="I109" s="1100"/>
      <c r="J109" s="1191"/>
      <c r="K109" s="1091"/>
    </row>
    <row r="110" spans="2:11" s="786" customFormat="1">
      <c r="B110" s="787"/>
      <c r="C110" s="788"/>
      <c r="D110" s="788"/>
      <c r="E110" s="788"/>
      <c r="F110" s="788"/>
      <c r="H110" s="1090"/>
      <c r="I110" s="1100"/>
      <c r="J110" s="1191"/>
      <c r="K110" s="1091"/>
    </row>
    <row r="111" spans="2:11" s="786" customFormat="1">
      <c r="B111" s="787"/>
      <c r="C111" s="788"/>
      <c r="D111" s="788"/>
      <c r="E111" s="788"/>
      <c r="F111" s="788"/>
      <c r="H111" s="1090"/>
      <c r="I111" s="1100"/>
      <c r="J111" s="1191"/>
      <c r="K111" s="1091"/>
    </row>
    <row r="112" spans="2:11" s="786" customFormat="1">
      <c r="B112" s="787"/>
      <c r="C112" s="788"/>
      <c r="D112" s="788"/>
      <c r="E112" s="788"/>
      <c r="F112" s="788"/>
      <c r="H112" s="1090"/>
      <c r="I112" s="1100"/>
      <c r="J112" s="1191"/>
      <c r="K112" s="1091"/>
    </row>
    <row r="113" spans="2:11" s="786" customFormat="1">
      <c r="B113" s="787"/>
      <c r="C113" s="788"/>
      <c r="D113" s="788"/>
      <c r="E113" s="788"/>
      <c r="F113" s="788"/>
      <c r="H113" s="1090"/>
      <c r="I113" s="1100"/>
      <c r="J113" s="1191"/>
      <c r="K113" s="1091"/>
    </row>
    <row r="114" spans="2:11" s="786" customFormat="1">
      <c r="B114" s="787"/>
      <c r="C114" s="788"/>
      <c r="D114" s="788"/>
      <c r="E114" s="788"/>
      <c r="F114" s="788"/>
      <c r="H114" s="1090"/>
      <c r="I114" s="1100"/>
      <c r="J114" s="1191"/>
      <c r="K114" s="1091"/>
    </row>
    <row r="115" spans="2:11" s="786" customFormat="1">
      <c r="B115" s="787"/>
      <c r="C115" s="788"/>
      <c r="D115" s="788"/>
      <c r="E115" s="788"/>
      <c r="F115" s="788"/>
      <c r="H115" s="1090"/>
      <c r="I115" s="1100"/>
      <c r="J115" s="1191"/>
      <c r="K115" s="1091"/>
    </row>
    <row r="116" spans="2:11" s="786" customFormat="1">
      <c r="B116" s="787"/>
      <c r="C116" s="788"/>
      <c r="D116" s="788"/>
      <c r="E116" s="788"/>
      <c r="F116" s="788"/>
      <c r="H116" s="1090"/>
      <c r="I116" s="1100"/>
      <c r="J116" s="1191"/>
      <c r="K116" s="1091"/>
    </row>
    <row r="117" spans="2:11" s="786" customFormat="1">
      <c r="B117" s="787"/>
      <c r="C117" s="788"/>
      <c r="D117" s="788"/>
      <c r="E117" s="788"/>
      <c r="F117" s="788"/>
      <c r="H117" s="1090"/>
      <c r="I117" s="1100"/>
      <c r="J117" s="1191"/>
      <c r="K117" s="1091"/>
    </row>
    <row r="118" spans="2:11" s="786" customFormat="1">
      <c r="B118" s="787"/>
      <c r="C118" s="788"/>
      <c r="D118" s="788"/>
      <c r="E118" s="788"/>
      <c r="F118" s="788"/>
      <c r="H118" s="1090"/>
      <c r="I118" s="1100"/>
      <c r="J118" s="1191"/>
      <c r="K118" s="1091"/>
    </row>
    <row r="119" spans="2:11" s="786" customFormat="1">
      <c r="B119" s="787"/>
      <c r="C119" s="788"/>
      <c r="D119" s="788"/>
      <c r="E119" s="788"/>
      <c r="F119" s="788"/>
      <c r="H119" s="1090"/>
      <c r="I119" s="1100"/>
      <c r="J119" s="1191"/>
      <c r="K119" s="1091"/>
    </row>
    <row r="120" spans="2:11" s="786" customFormat="1">
      <c r="B120" s="787"/>
      <c r="C120" s="788"/>
      <c r="D120" s="788"/>
      <c r="E120" s="788"/>
      <c r="F120" s="788"/>
      <c r="H120" s="1090"/>
      <c r="I120" s="1100"/>
      <c r="J120" s="1191"/>
      <c r="K120" s="1091"/>
    </row>
    <row r="121" spans="2:11" s="786" customFormat="1">
      <c r="B121" s="787"/>
      <c r="C121" s="788"/>
      <c r="D121" s="788"/>
      <c r="E121" s="788"/>
      <c r="F121" s="788"/>
      <c r="H121" s="1090"/>
      <c r="I121" s="1100"/>
      <c r="J121" s="1191"/>
      <c r="K121" s="1091"/>
    </row>
    <row r="122" spans="2:11" s="786" customFormat="1">
      <c r="B122" s="787"/>
      <c r="C122" s="788"/>
      <c r="D122" s="788"/>
      <c r="E122" s="788"/>
      <c r="F122" s="788"/>
      <c r="H122" s="1090"/>
      <c r="I122" s="1100"/>
      <c r="J122" s="1191"/>
      <c r="K122" s="1091"/>
    </row>
    <row r="123" spans="2:11" s="786" customFormat="1">
      <c r="B123" s="787"/>
      <c r="C123" s="788"/>
      <c r="D123" s="788"/>
      <c r="E123" s="788"/>
      <c r="F123" s="788"/>
      <c r="H123" s="1090"/>
      <c r="I123" s="1100"/>
      <c r="J123" s="1191"/>
      <c r="K123" s="1091"/>
    </row>
    <row r="124" spans="2:11" s="786" customFormat="1">
      <c r="B124" s="787"/>
      <c r="C124" s="788"/>
      <c r="D124" s="788"/>
      <c r="E124" s="788"/>
      <c r="F124" s="788"/>
      <c r="H124" s="1090"/>
      <c r="I124" s="1100"/>
      <c r="J124" s="1191"/>
      <c r="K124" s="1091"/>
    </row>
    <row r="125" spans="2:11" s="786" customFormat="1">
      <c r="B125" s="787"/>
      <c r="C125" s="788"/>
      <c r="D125" s="788"/>
      <c r="E125" s="788"/>
      <c r="F125" s="788"/>
      <c r="H125" s="1090"/>
      <c r="I125" s="1100"/>
      <c r="J125" s="1191"/>
      <c r="K125" s="1091"/>
    </row>
    <row r="126" spans="2:11" s="786" customFormat="1">
      <c r="B126" s="787"/>
      <c r="C126" s="788"/>
      <c r="D126" s="788"/>
      <c r="E126" s="788"/>
      <c r="F126" s="788"/>
      <c r="H126" s="1090"/>
      <c r="I126" s="1100"/>
      <c r="J126" s="1191"/>
      <c r="K126" s="1091"/>
    </row>
    <row r="127" spans="2:11" s="786" customFormat="1">
      <c r="B127" s="787"/>
      <c r="C127" s="788"/>
      <c r="D127" s="788"/>
      <c r="E127" s="788"/>
      <c r="F127" s="788"/>
      <c r="H127" s="1090"/>
      <c r="I127" s="1100"/>
      <c r="J127" s="1191"/>
      <c r="K127" s="1091"/>
    </row>
    <row r="128" spans="2:11" s="786" customFormat="1">
      <c r="B128" s="787"/>
      <c r="C128" s="788"/>
      <c r="D128" s="788"/>
      <c r="E128" s="788"/>
      <c r="F128" s="788"/>
      <c r="H128" s="1090"/>
      <c r="I128" s="1100"/>
      <c r="J128" s="1191"/>
      <c r="K128" s="1091"/>
    </row>
    <row r="129" spans="2:11" s="786" customFormat="1">
      <c r="B129" s="787"/>
      <c r="C129" s="788"/>
      <c r="D129" s="788"/>
      <c r="E129" s="788"/>
      <c r="F129" s="788"/>
      <c r="H129" s="1090"/>
      <c r="I129" s="1100"/>
      <c r="J129" s="1191"/>
      <c r="K129" s="1091"/>
    </row>
    <row r="130" spans="2:11" s="786" customFormat="1">
      <c r="B130" s="787"/>
      <c r="C130" s="788"/>
      <c r="D130" s="788"/>
      <c r="E130" s="788"/>
      <c r="F130" s="788"/>
      <c r="H130" s="1090"/>
      <c r="I130" s="1100"/>
      <c r="J130" s="1191"/>
      <c r="K130" s="1091"/>
    </row>
    <row r="131" spans="2:11" s="786" customFormat="1">
      <c r="B131" s="787"/>
      <c r="C131" s="788"/>
      <c r="D131" s="788"/>
      <c r="E131" s="788"/>
      <c r="F131" s="788"/>
      <c r="H131" s="1090"/>
      <c r="I131" s="1100"/>
      <c r="J131" s="1191"/>
      <c r="K131" s="1091"/>
    </row>
    <row r="132" spans="2:11" s="786" customFormat="1">
      <c r="B132" s="787"/>
      <c r="C132" s="788"/>
      <c r="D132" s="788"/>
      <c r="E132" s="788"/>
      <c r="F132" s="788"/>
      <c r="H132" s="1090"/>
      <c r="I132" s="1100"/>
      <c r="J132" s="1191"/>
      <c r="K132" s="1091"/>
    </row>
    <row r="133" spans="2:11" s="786" customFormat="1">
      <c r="B133" s="787"/>
      <c r="C133" s="788"/>
      <c r="D133" s="788"/>
      <c r="E133" s="788"/>
      <c r="F133" s="788"/>
      <c r="H133" s="1090"/>
      <c r="I133" s="1100"/>
      <c r="J133" s="1191"/>
      <c r="K133" s="1091"/>
    </row>
    <row r="134" spans="2:11" s="786" customFormat="1">
      <c r="B134" s="787"/>
      <c r="C134" s="788"/>
      <c r="D134" s="788"/>
      <c r="E134" s="788"/>
      <c r="F134" s="788"/>
      <c r="H134" s="1090"/>
      <c r="I134" s="1100"/>
      <c r="J134" s="1191"/>
      <c r="K134" s="1091"/>
    </row>
    <row r="135" spans="2:11" s="786" customFormat="1">
      <c r="B135" s="787"/>
      <c r="C135" s="788"/>
      <c r="D135" s="788"/>
      <c r="E135" s="788"/>
      <c r="F135" s="788"/>
      <c r="H135" s="1090"/>
      <c r="I135" s="1100"/>
      <c r="J135" s="1191"/>
      <c r="K135" s="1091"/>
    </row>
    <row r="136" spans="2:11" s="786" customFormat="1">
      <c r="B136" s="787"/>
      <c r="C136" s="788"/>
      <c r="D136" s="788"/>
      <c r="E136" s="788"/>
      <c r="F136" s="788"/>
      <c r="H136" s="1090"/>
      <c r="I136" s="1100"/>
      <c r="J136" s="1191"/>
      <c r="K136" s="1091"/>
    </row>
    <row r="137" spans="2:11" s="786" customFormat="1">
      <c r="B137" s="787"/>
      <c r="C137" s="788"/>
      <c r="D137" s="788"/>
      <c r="E137" s="788"/>
      <c r="F137" s="788"/>
      <c r="H137" s="1090"/>
      <c r="I137" s="1100"/>
      <c r="J137" s="1191"/>
      <c r="K137" s="1091"/>
    </row>
    <row r="138" spans="2:11" s="786" customFormat="1">
      <c r="B138" s="787"/>
      <c r="C138" s="788"/>
      <c r="D138" s="788"/>
      <c r="E138" s="788"/>
      <c r="F138" s="788"/>
      <c r="H138" s="1090"/>
      <c r="I138" s="1100"/>
      <c r="J138" s="1191"/>
      <c r="K138" s="1091"/>
    </row>
    <row r="139" spans="2:11" s="786" customFormat="1">
      <c r="B139" s="787"/>
      <c r="C139" s="788"/>
      <c r="D139" s="788"/>
      <c r="E139" s="788"/>
      <c r="F139" s="788"/>
      <c r="H139" s="1090"/>
      <c r="I139" s="1100"/>
      <c r="J139" s="1191"/>
      <c r="K139" s="1091"/>
    </row>
    <row r="140" spans="2:11" s="786" customFormat="1">
      <c r="B140" s="787"/>
      <c r="C140" s="788"/>
      <c r="D140" s="788"/>
      <c r="E140" s="788"/>
      <c r="F140" s="788"/>
      <c r="H140" s="1090"/>
      <c r="I140" s="1100"/>
      <c r="J140" s="1191"/>
      <c r="K140" s="1091"/>
    </row>
    <row r="141" spans="2:11" s="786" customFormat="1">
      <c r="B141" s="787"/>
      <c r="C141" s="788"/>
      <c r="D141" s="788"/>
      <c r="E141" s="788"/>
      <c r="F141" s="788"/>
      <c r="H141" s="1090"/>
      <c r="I141" s="1100"/>
      <c r="J141" s="1191"/>
      <c r="K141" s="1091"/>
    </row>
    <row r="142" spans="2:11" s="786" customFormat="1">
      <c r="B142" s="787"/>
      <c r="C142" s="788"/>
      <c r="D142" s="788"/>
      <c r="E142" s="788"/>
      <c r="F142" s="788"/>
      <c r="H142" s="1090"/>
      <c r="I142" s="1100"/>
      <c r="J142" s="1191"/>
      <c r="K142" s="1091"/>
    </row>
    <row r="143" spans="2:11" s="786" customFormat="1">
      <c r="B143" s="787"/>
      <c r="C143" s="788"/>
      <c r="D143" s="788"/>
      <c r="E143" s="788"/>
      <c r="F143" s="788"/>
      <c r="H143" s="1090"/>
      <c r="I143" s="1100"/>
      <c r="J143" s="1191"/>
      <c r="K143" s="1091"/>
    </row>
    <row r="144" spans="2:11" s="786" customFormat="1">
      <c r="B144" s="787"/>
      <c r="C144" s="788"/>
      <c r="D144" s="788"/>
      <c r="E144" s="788"/>
      <c r="F144" s="788"/>
      <c r="H144" s="1090"/>
      <c r="I144" s="1100"/>
      <c r="J144" s="1191"/>
      <c r="K144" s="1091"/>
    </row>
    <row r="145" spans="2:11" s="786" customFormat="1">
      <c r="B145" s="787"/>
      <c r="C145" s="788"/>
      <c r="D145" s="788"/>
      <c r="E145" s="788"/>
      <c r="F145" s="788"/>
      <c r="H145" s="1090"/>
      <c r="I145" s="1100"/>
      <c r="J145" s="1191"/>
      <c r="K145" s="1091"/>
    </row>
    <row r="146" spans="2:11" s="786" customFormat="1">
      <c r="B146" s="787"/>
      <c r="C146" s="788"/>
      <c r="D146" s="788"/>
      <c r="E146" s="788"/>
      <c r="F146" s="788"/>
      <c r="H146" s="1090"/>
      <c r="I146" s="1100"/>
      <c r="J146" s="1191"/>
      <c r="K146" s="1091"/>
    </row>
    <row r="147" spans="2:11" s="786" customFormat="1">
      <c r="B147" s="787"/>
      <c r="C147" s="788"/>
      <c r="D147" s="788"/>
      <c r="E147" s="788"/>
      <c r="F147" s="788"/>
      <c r="H147" s="1090"/>
      <c r="I147" s="1100"/>
      <c r="J147" s="1191"/>
      <c r="K147" s="1091"/>
    </row>
    <row r="148" spans="2:11" s="786" customFormat="1">
      <c r="B148" s="787"/>
      <c r="C148" s="788"/>
      <c r="D148" s="788"/>
      <c r="E148" s="788"/>
      <c r="F148" s="788"/>
      <c r="H148" s="1090"/>
      <c r="I148" s="1100"/>
      <c r="J148" s="1191"/>
      <c r="K148" s="1091"/>
    </row>
    <row r="149" spans="2:11" s="786" customFormat="1">
      <c r="B149" s="787"/>
      <c r="C149" s="788"/>
      <c r="D149" s="788"/>
      <c r="E149" s="788"/>
      <c r="F149" s="788"/>
      <c r="H149" s="1090"/>
      <c r="I149" s="1100"/>
      <c r="J149" s="1191"/>
      <c r="K149" s="1091"/>
    </row>
    <row r="150" spans="2:11" s="786" customFormat="1">
      <c r="B150" s="787"/>
      <c r="C150" s="788"/>
      <c r="D150" s="788"/>
      <c r="E150" s="788"/>
      <c r="F150" s="788"/>
      <c r="H150" s="1090"/>
      <c r="I150" s="1100"/>
      <c r="J150" s="1191"/>
      <c r="K150" s="1091"/>
    </row>
    <row r="151" spans="2:11" s="786" customFormat="1">
      <c r="B151" s="787"/>
      <c r="C151" s="788"/>
      <c r="D151" s="788"/>
      <c r="E151" s="788"/>
      <c r="F151" s="788"/>
      <c r="H151" s="1090"/>
      <c r="I151" s="1100"/>
      <c r="J151" s="1191"/>
      <c r="K151" s="1091"/>
    </row>
    <row r="152" spans="2:11" s="786" customFormat="1">
      <c r="B152" s="787"/>
      <c r="C152" s="788"/>
      <c r="D152" s="788"/>
      <c r="E152" s="788"/>
      <c r="F152" s="788"/>
      <c r="H152" s="1090"/>
      <c r="I152" s="1100"/>
      <c r="J152" s="1191"/>
      <c r="K152" s="1091"/>
    </row>
    <row r="153" spans="2:11" s="786" customFormat="1">
      <c r="B153" s="787"/>
      <c r="C153" s="788"/>
      <c r="D153" s="788"/>
      <c r="E153" s="788"/>
      <c r="F153" s="788"/>
      <c r="H153" s="1090"/>
      <c r="I153" s="1100"/>
      <c r="J153" s="1191"/>
      <c r="K153" s="1091"/>
    </row>
    <row r="154" spans="2:11" s="786" customFormat="1">
      <c r="B154" s="787"/>
      <c r="C154" s="788"/>
      <c r="D154" s="788"/>
      <c r="E154" s="788"/>
      <c r="F154" s="788"/>
      <c r="H154" s="788"/>
      <c r="I154" s="1101"/>
      <c r="J154" s="1191"/>
    </row>
    <row r="155" spans="2:11" s="786" customFormat="1">
      <c r="B155" s="787"/>
      <c r="C155" s="788"/>
      <c r="D155" s="788"/>
      <c r="E155" s="788"/>
      <c r="F155" s="788"/>
      <c r="H155" s="788"/>
      <c r="I155" s="1101"/>
      <c r="J155" s="1191"/>
    </row>
    <row r="156" spans="2:11" s="786" customFormat="1">
      <c r="B156" s="787"/>
      <c r="C156" s="788"/>
      <c r="D156" s="788"/>
      <c r="E156" s="788"/>
      <c r="F156" s="788"/>
      <c r="H156" s="788"/>
      <c r="I156" s="1101"/>
      <c r="J156" s="1191"/>
    </row>
    <row r="157" spans="2:11" s="786" customFormat="1">
      <c r="B157" s="787"/>
      <c r="C157" s="788"/>
      <c r="D157" s="788"/>
      <c r="E157" s="788"/>
      <c r="F157" s="788"/>
      <c r="H157" s="788"/>
      <c r="I157" s="1101"/>
      <c r="J157" s="1191"/>
    </row>
    <row r="158" spans="2:11" s="786" customFormat="1">
      <c r="B158" s="787"/>
      <c r="C158" s="788"/>
      <c r="D158" s="788"/>
      <c r="E158" s="788"/>
      <c r="F158" s="788"/>
      <c r="H158" s="788"/>
      <c r="I158" s="1101"/>
      <c r="J158" s="1191"/>
    </row>
    <row r="159" spans="2:11" s="786" customFormat="1">
      <c r="B159" s="787"/>
      <c r="C159" s="788"/>
      <c r="D159" s="788"/>
      <c r="E159" s="788"/>
      <c r="F159" s="788"/>
      <c r="H159" s="788"/>
      <c r="I159" s="1101"/>
      <c r="J159" s="1191"/>
    </row>
    <row r="160" spans="2:11" s="786" customFormat="1">
      <c r="B160" s="787"/>
      <c r="C160" s="788"/>
      <c r="D160" s="788"/>
      <c r="E160" s="788"/>
      <c r="F160" s="788"/>
      <c r="H160" s="788"/>
      <c r="I160" s="1101"/>
      <c r="J160" s="1191"/>
    </row>
    <row r="161" spans="2:10" s="786" customFormat="1">
      <c r="B161" s="787"/>
      <c r="C161" s="788"/>
      <c r="D161" s="788"/>
      <c r="E161" s="788"/>
      <c r="F161" s="788"/>
      <c r="H161" s="788"/>
      <c r="I161" s="1101"/>
      <c r="J161" s="1191"/>
    </row>
    <row r="162" spans="2:10" s="786" customFormat="1">
      <c r="B162" s="787"/>
      <c r="C162" s="788"/>
      <c r="D162" s="788"/>
      <c r="E162" s="788"/>
      <c r="F162" s="788"/>
      <c r="H162" s="788"/>
      <c r="I162" s="1101"/>
      <c r="J162" s="1191"/>
    </row>
    <row r="163" spans="2:10" s="786" customFormat="1">
      <c r="B163" s="787"/>
      <c r="C163" s="788"/>
      <c r="D163" s="788"/>
      <c r="E163" s="788"/>
      <c r="F163" s="788"/>
      <c r="H163" s="788"/>
      <c r="I163" s="1101"/>
      <c r="J163" s="1191"/>
    </row>
    <row r="164" spans="2:10" s="786" customFormat="1">
      <c r="B164" s="787"/>
      <c r="C164" s="788"/>
      <c r="D164" s="788"/>
      <c r="E164" s="788"/>
      <c r="F164" s="788"/>
      <c r="H164" s="788"/>
      <c r="I164" s="1101"/>
      <c r="J164" s="1191"/>
    </row>
    <row r="165" spans="2:10" s="786" customFormat="1">
      <c r="B165" s="787"/>
      <c r="C165" s="788"/>
      <c r="D165" s="788"/>
      <c r="E165" s="788"/>
      <c r="F165" s="788"/>
      <c r="H165" s="788"/>
      <c r="I165" s="1101"/>
      <c r="J165" s="1191"/>
    </row>
    <row r="166" spans="2:10" s="786" customFormat="1">
      <c r="B166" s="787"/>
      <c r="C166" s="788"/>
      <c r="D166" s="788"/>
      <c r="E166" s="788"/>
      <c r="F166" s="788"/>
      <c r="H166" s="788"/>
      <c r="I166" s="1101"/>
      <c r="J166" s="1191"/>
    </row>
    <row r="167" spans="2:10" s="786" customFormat="1">
      <c r="B167" s="787"/>
      <c r="C167" s="788"/>
      <c r="D167" s="788"/>
      <c r="E167" s="788"/>
      <c r="F167" s="788"/>
      <c r="H167" s="788"/>
      <c r="I167" s="1101"/>
      <c r="J167" s="1191"/>
    </row>
    <row r="168" spans="2:10" s="786" customFormat="1">
      <c r="B168" s="787"/>
      <c r="C168" s="788"/>
      <c r="D168" s="788"/>
      <c r="E168" s="788"/>
      <c r="F168" s="788"/>
      <c r="H168" s="788"/>
      <c r="I168" s="1101"/>
      <c r="J168" s="1191"/>
    </row>
    <row r="169" spans="2:10" s="786" customFormat="1">
      <c r="B169" s="787"/>
      <c r="C169" s="788"/>
      <c r="D169" s="788"/>
      <c r="E169" s="788"/>
      <c r="F169" s="788"/>
      <c r="H169" s="788"/>
      <c r="I169" s="1101"/>
      <c r="J169" s="1191"/>
    </row>
    <row r="170" spans="2:10" s="786" customFormat="1">
      <c r="B170" s="787"/>
      <c r="C170" s="788"/>
      <c r="D170" s="788"/>
      <c r="E170" s="788"/>
      <c r="F170" s="788"/>
      <c r="H170" s="788"/>
      <c r="I170" s="1101"/>
      <c r="J170" s="1191"/>
    </row>
    <row r="171" spans="2:10" s="786" customFormat="1">
      <c r="B171" s="787"/>
      <c r="C171" s="788"/>
      <c r="D171" s="788"/>
      <c r="E171" s="788"/>
      <c r="F171" s="788"/>
      <c r="H171" s="788"/>
      <c r="I171" s="1101"/>
      <c r="J171" s="1191"/>
    </row>
    <row r="172" spans="2:10" s="786" customFormat="1">
      <c r="B172" s="787"/>
      <c r="C172" s="788"/>
      <c r="D172" s="788"/>
      <c r="E172" s="788"/>
      <c r="F172" s="788"/>
      <c r="H172" s="788"/>
      <c r="I172" s="1101"/>
      <c r="J172" s="1191"/>
    </row>
    <row r="173" spans="2:10" s="786" customFormat="1">
      <c r="B173" s="787"/>
      <c r="C173" s="788"/>
      <c r="D173" s="788"/>
      <c r="E173" s="788"/>
      <c r="F173" s="788"/>
      <c r="H173" s="788"/>
      <c r="I173" s="1101"/>
      <c r="J173" s="1191"/>
    </row>
    <row r="174" spans="2:10" s="786" customFormat="1">
      <c r="B174" s="787"/>
      <c r="C174" s="788"/>
      <c r="D174" s="788"/>
      <c r="E174" s="788"/>
      <c r="F174" s="788"/>
      <c r="H174" s="788"/>
      <c r="I174" s="1101"/>
      <c r="J174" s="1191"/>
    </row>
    <row r="175" spans="2:10" s="786" customFormat="1">
      <c r="B175" s="787"/>
      <c r="C175" s="788"/>
      <c r="D175" s="788"/>
      <c r="E175" s="788"/>
      <c r="F175" s="788"/>
      <c r="H175" s="788"/>
      <c r="I175" s="1101"/>
      <c r="J175" s="1191"/>
    </row>
    <row r="176" spans="2:10" s="786" customFormat="1">
      <c r="B176" s="787"/>
      <c r="C176" s="788"/>
      <c r="D176" s="788"/>
      <c r="E176" s="788"/>
      <c r="F176" s="788"/>
      <c r="H176" s="788"/>
      <c r="J176" s="1191"/>
    </row>
    <row r="177" spans="2:10" s="786" customFormat="1">
      <c r="B177" s="787"/>
      <c r="C177" s="788"/>
      <c r="D177" s="788"/>
      <c r="E177" s="788"/>
      <c r="F177" s="788"/>
      <c r="H177" s="788"/>
      <c r="J177" s="1191"/>
    </row>
    <row r="178" spans="2:10" s="786" customFormat="1">
      <c r="B178" s="787"/>
      <c r="C178" s="788"/>
      <c r="D178" s="788"/>
      <c r="E178" s="788"/>
      <c r="F178" s="788"/>
      <c r="H178" s="788"/>
      <c r="J178" s="1191"/>
    </row>
    <row r="179" spans="2:10" s="786" customFormat="1">
      <c r="B179" s="787"/>
      <c r="C179" s="788"/>
      <c r="D179" s="788"/>
      <c r="E179" s="788"/>
      <c r="F179" s="788"/>
      <c r="H179" s="788"/>
      <c r="J179" s="1191"/>
    </row>
    <row r="180" spans="2:10" s="786" customFormat="1">
      <c r="B180" s="787"/>
      <c r="C180" s="788"/>
      <c r="D180" s="788"/>
      <c r="E180" s="788"/>
      <c r="F180" s="788"/>
      <c r="H180" s="788"/>
      <c r="J180" s="1191"/>
    </row>
    <row r="181" spans="2:10" s="786" customFormat="1">
      <c r="B181" s="787"/>
      <c r="C181" s="788"/>
      <c r="D181" s="788"/>
      <c r="E181" s="788"/>
      <c r="F181" s="788"/>
      <c r="H181" s="788"/>
      <c r="J181" s="1191"/>
    </row>
    <row r="182" spans="2:10" s="786" customFormat="1">
      <c r="B182" s="787"/>
      <c r="C182" s="788"/>
      <c r="D182" s="788"/>
      <c r="E182" s="788"/>
      <c r="F182" s="788"/>
      <c r="H182" s="788"/>
      <c r="J182" s="1191"/>
    </row>
    <row r="183" spans="2:10" s="786" customFormat="1">
      <c r="B183" s="787"/>
      <c r="C183" s="788"/>
      <c r="D183" s="788"/>
      <c r="E183" s="788"/>
      <c r="F183" s="788"/>
      <c r="H183" s="788"/>
      <c r="J183" s="1191"/>
    </row>
    <row r="184" spans="2:10" s="786" customFormat="1">
      <c r="B184" s="787"/>
      <c r="C184" s="788"/>
      <c r="D184" s="788"/>
      <c r="E184" s="788"/>
      <c r="F184" s="788"/>
      <c r="H184" s="788"/>
      <c r="J184" s="1191"/>
    </row>
    <row r="185" spans="2:10" s="786" customFormat="1">
      <c r="B185" s="787"/>
      <c r="C185" s="788"/>
      <c r="D185" s="788"/>
      <c r="E185" s="788"/>
      <c r="F185" s="788"/>
      <c r="H185" s="788"/>
      <c r="J185" s="1191"/>
    </row>
    <row r="186" spans="2:10" s="786" customFormat="1">
      <c r="B186" s="787"/>
      <c r="C186" s="788"/>
      <c r="D186" s="788"/>
      <c r="E186" s="788"/>
      <c r="F186" s="788"/>
      <c r="H186" s="788"/>
      <c r="J186" s="1191"/>
    </row>
    <row r="187" spans="2:10" s="786" customFormat="1">
      <c r="B187" s="787"/>
      <c r="C187" s="788"/>
      <c r="D187" s="788"/>
      <c r="E187" s="788"/>
      <c r="F187" s="788"/>
      <c r="H187" s="788"/>
      <c r="J187" s="1191"/>
    </row>
    <row r="188" spans="2:10" s="786" customFormat="1">
      <c r="B188" s="787"/>
      <c r="C188" s="788"/>
      <c r="D188" s="788"/>
      <c r="E188" s="788"/>
      <c r="F188" s="788"/>
      <c r="H188" s="788"/>
      <c r="J188" s="1191"/>
    </row>
    <row r="189" spans="2:10" s="786" customFormat="1">
      <c r="B189" s="787"/>
      <c r="C189" s="788"/>
      <c r="D189" s="788"/>
      <c r="E189" s="788"/>
      <c r="F189" s="788"/>
      <c r="H189" s="788"/>
      <c r="J189" s="1191"/>
    </row>
    <row r="190" spans="2:10" s="786" customFormat="1">
      <c r="B190" s="787"/>
      <c r="C190" s="788"/>
      <c r="D190" s="788"/>
      <c r="E190" s="788"/>
      <c r="F190" s="788"/>
      <c r="H190" s="788"/>
      <c r="J190" s="1191"/>
    </row>
    <row r="191" spans="2:10" s="786" customFormat="1">
      <c r="B191" s="787"/>
      <c r="C191" s="788"/>
      <c r="D191" s="788"/>
      <c r="E191" s="788"/>
      <c r="F191" s="788"/>
      <c r="H191" s="788"/>
      <c r="J191" s="1191"/>
    </row>
    <row r="192" spans="2:10" s="786" customFormat="1">
      <c r="B192" s="787"/>
      <c r="C192" s="788"/>
      <c r="D192" s="788"/>
      <c r="E192" s="788"/>
      <c r="F192" s="788"/>
      <c r="H192" s="788"/>
      <c r="J192" s="1191"/>
    </row>
    <row r="193" spans="2:10" s="786" customFormat="1">
      <c r="B193" s="787"/>
      <c r="C193" s="788"/>
      <c r="D193" s="788"/>
      <c r="E193" s="788"/>
      <c r="F193" s="788"/>
      <c r="H193" s="788"/>
      <c r="J193" s="1191"/>
    </row>
    <row r="194" spans="2:10" s="786" customFormat="1">
      <c r="B194" s="787"/>
      <c r="C194" s="788"/>
      <c r="D194" s="788"/>
      <c r="E194" s="788"/>
      <c r="F194" s="788"/>
      <c r="H194" s="788"/>
      <c r="J194" s="1191"/>
    </row>
    <row r="195" spans="2:10" s="786" customFormat="1">
      <c r="B195" s="787"/>
      <c r="C195" s="788"/>
      <c r="D195" s="788"/>
      <c r="E195" s="788"/>
      <c r="F195" s="788"/>
      <c r="H195" s="788"/>
      <c r="J195" s="1191"/>
    </row>
    <row r="196" spans="2:10" s="786" customFormat="1">
      <c r="B196" s="787"/>
      <c r="C196" s="788"/>
      <c r="D196" s="788"/>
      <c r="E196" s="788"/>
      <c r="F196" s="788"/>
      <c r="H196" s="788"/>
      <c r="J196" s="1191"/>
    </row>
    <row r="197" spans="2:10" s="786" customFormat="1">
      <c r="B197" s="787"/>
      <c r="C197" s="788"/>
      <c r="D197" s="788"/>
      <c r="E197" s="788"/>
      <c r="F197" s="788"/>
      <c r="H197" s="788"/>
      <c r="J197" s="1191"/>
    </row>
    <row r="198" spans="2:10" s="786" customFormat="1">
      <c r="B198" s="787"/>
      <c r="C198" s="788"/>
      <c r="D198" s="788"/>
      <c r="E198" s="788"/>
      <c r="F198" s="788"/>
      <c r="H198" s="788"/>
      <c r="J198" s="1191"/>
    </row>
    <row r="199" spans="2:10" s="786" customFormat="1">
      <c r="B199" s="787"/>
      <c r="C199" s="788"/>
      <c r="D199" s="788"/>
      <c r="E199" s="788"/>
      <c r="F199" s="788"/>
      <c r="H199" s="788"/>
      <c r="J199" s="1191"/>
    </row>
    <row r="200" spans="2:10" s="786" customFormat="1">
      <c r="B200" s="787"/>
      <c r="C200" s="788"/>
      <c r="D200" s="788"/>
      <c r="E200" s="788"/>
      <c r="F200" s="788"/>
      <c r="H200" s="788"/>
      <c r="J200" s="1191"/>
    </row>
    <row r="201" spans="2:10" s="786" customFormat="1">
      <c r="B201" s="787"/>
      <c r="C201" s="788"/>
      <c r="D201" s="788"/>
      <c r="E201" s="788"/>
      <c r="F201" s="788"/>
      <c r="H201" s="788"/>
      <c r="J201" s="1191"/>
    </row>
    <row r="202" spans="2:10" s="786" customFormat="1">
      <c r="B202" s="787"/>
      <c r="C202" s="788"/>
      <c r="D202" s="788"/>
      <c r="E202" s="788"/>
      <c r="F202" s="788"/>
      <c r="H202" s="788"/>
      <c r="J202" s="1191"/>
    </row>
    <row r="203" spans="2:10" s="786" customFormat="1">
      <c r="B203" s="787"/>
      <c r="C203" s="788"/>
      <c r="D203" s="788"/>
      <c r="E203" s="788"/>
      <c r="F203" s="788"/>
      <c r="H203" s="788"/>
      <c r="J203" s="1191"/>
    </row>
    <row r="204" spans="2:10" s="786" customFormat="1">
      <c r="B204" s="787"/>
      <c r="C204" s="788"/>
      <c r="D204" s="788"/>
      <c r="E204" s="788"/>
      <c r="F204" s="788"/>
      <c r="H204" s="788"/>
      <c r="J204" s="1191"/>
    </row>
    <row r="205" spans="2:10" s="786" customFormat="1">
      <c r="B205" s="787"/>
      <c r="C205" s="788"/>
      <c r="D205" s="788"/>
      <c r="E205" s="788"/>
      <c r="F205" s="788"/>
      <c r="H205" s="788"/>
      <c r="J205" s="1191"/>
    </row>
    <row r="206" spans="2:10" s="786" customFormat="1">
      <c r="B206" s="787"/>
      <c r="C206" s="788"/>
      <c r="D206" s="788"/>
      <c r="E206" s="788"/>
      <c r="F206" s="788"/>
      <c r="H206" s="788"/>
      <c r="J206" s="1191"/>
    </row>
    <row r="207" spans="2:10" s="786" customFormat="1">
      <c r="B207" s="787"/>
      <c r="C207" s="788"/>
      <c r="D207" s="788"/>
      <c r="E207" s="788"/>
      <c r="F207" s="788"/>
      <c r="H207" s="788"/>
      <c r="J207" s="1191"/>
    </row>
    <row r="208" spans="2:10" s="786" customFormat="1">
      <c r="B208" s="787"/>
      <c r="C208" s="788"/>
      <c r="D208" s="788"/>
      <c r="E208" s="788"/>
      <c r="F208" s="788"/>
      <c r="H208" s="788"/>
      <c r="J208" s="1191"/>
    </row>
    <row r="209" spans="2:10" s="786" customFormat="1">
      <c r="B209" s="787"/>
      <c r="C209" s="788"/>
      <c r="D209" s="788"/>
      <c r="E209" s="788"/>
      <c r="F209" s="788"/>
      <c r="H209" s="788"/>
      <c r="J209" s="1191"/>
    </row>
    <row r="210" spans="2:10" s="786" customFormat="1">
      <c r="B210" s="787"/>
      <c r="C210" s="788"/>
      <c r="D210" s="788"/>
      <c r="E210" s="788"/>
      <c r="F210" s="788"/>
      <c r="H210" s="788"/>
      <c r="J210" s="1191"/>
    </row>
    <row r="211" spans="2:10" s="786" customFormat="1">
      <c r="B211" s="787"/>
      <c r="C211" s="788"/>
      <c r="D211" s="788"/>
      <c r="E211" s="788"/>
      <c r="F211" s="788"/>
      <c r="H211" s="788"/>
      <c r="J211" s="1191"/>
    </row>
    <row r="212" spans="2:10" s="786" customFormat="1">
      <c r="B212" s="787"/>
      <c r="C212" s="788"/>
      <c r="D212" s="788"/>
      <c r="E212" s="788"/>
      <c r="F212" s="788"/>
      <c r="H212" s="788"/>
      <c r="J212" s="1191"/>
    </row>
    <row r="213" spans="2:10" s="786" customFormat="1">
      <c r="B213" s="787"/>
      <c r="C213" s="788"/>
      <c r="D213" s="788"/>
      <c r="E213" s="788"/>
      <c r="F213" s="788"/>
      <c r="H213" s="788"/>
      <c r="J213" s="1191"/>
    </row>
    <row r="214" spans="2:10" s="786" customFormat="1">
      <c r="B214" s="787"/>
      <c r="C214" s="788"/>
      <c r="D214" s="788"/>
      <c r="E214" s="788"/>
      <c r="F214" s="788"/>
      <c r="H214" s="788"/>
      <c r="J214" s="1191"/>
    </row>
    <row r="215" spans="2:10" s="786" customFormat="1">
      <c r="B215" s="787"/>
      <c r="C215" s="788"/>
      <c r="D215" s="788"/>
      <c r="E215" s="788"/>
      <c r="F215" s="788"/>
      <c r="H215" s="788"/>
      <c r="J215" s="1191"/>
    </row>
    <row r="216" spans="2:10" s="786" customFormat="1">
      <c r="B216" s="787"/>
      <c r="C216" s="788"/>
      <c r="D216" s="788"/>
      <c r="E216" s="788"/>
      <c r="F216" s="788"/>
      <c r="H216" s="788"/>
      <c r="J216" s="1191"/>
    </row>
    <row r="217" spans="2:10" s="786" customFormat="1">
      <c r="B217" s="787"/>
      <c r="C217" s="788"/>
      <c r="D217" s="788"/>
      <c r="E217" s="788"/>
      <c r="F217" s="788"/>
      <c r="H217" s="788"/>
      <c r="J217" s="1191"/>
    </row>
    <row r="218" spans="2:10" s="786" customFormat="1">
      <c r="B218" s="787"/>
      <c r="C218" s="788"/>
      <c r="D218" s="788"/>
      <c r="E218" s="788"/>
      <c r="F218" s="788"/>
      <c r="H218" s="788"/>
      <c r="J218" s="1191"/>
    </row>
    <row r="219" spans="2:10" s="786" customFormat="1">
      <c r="B219" s="787"/>
      <c r="C219" s="788"/>
      <c r="D219" s="788"/>
      <c r="E219" s="788"/>
      <c r="F219" s="788"/>
      <c r="H219" s="788"/>
      <c r="J219" s="1191"/>
    </row>
    <row r="220" spans="2:10" s="786" customFormat="1">
      <c r="B220" s="787"/>
      <c r="C220" s="788"/>
      <c r="D220" s="788"/>
      <c r="E220" s="788"/>
      <c r="F220" s="788"/>
      <c r="H220" s="788"/>
      <c r="J220" s="1191"/>
    </row>
    <row r="221" spans="2:10" s="786" customFormat="1">
      <c r="B221" s="787"/>
      <c r="C221" s="788"/>
      <c r="D221" s="788"/>
      <c r="E221" s="788"/>
      <c r="F221" s="788"/>
      <c r="H221" s="788"/>
      <c r="J221" s="1191"/>
    </row>
    <row r="222" spans="2:10" s="786" customFormat="1">
      <c r="B222" s="787"/>
      <c r="C222" s="788"/>
      <c r="D222" s="788"/>
      <c r="E222" s="788"/>
      <c r="F222" s="788"/>
      <c r="H222" s="788"/>
      <c r="J222" s="1191"/>
    </row>
    <row r="223" spans="2:10" s="786" customFormat="1">
      <c r="B223" s="787"/>
      <c r="C223" s="788"/>
      <c r="D223" s="788"/>
      <c r="E223" s="788"/>
      <c r="F223" s="788"/>
      <c r="H223" s="788"/>
      <c r="J223" s="1191"/>
    </row>
    <row r="224" spans="2:10" s="786" customFormat="1">
      <c r="B224" s="787"/>
      <c r="C224" s="788"/>
      <c r="D224" s="788"/>
      <c r="E224" s="788"/>
      <c r="F224" s="788"/>
      <c r="H224" s="788"/>
      <c r="J224" s="1191"/>
    </row>
    <row r="225" spans="2:10" s="786" customFormat="1">
      <c r="B225" s="787"/>
      <c r="C225" s="788"/>
      <c r="D225" s="788"/>
      <c r="E225" s="788"/>
      <c r="F225" s="788"/>
      <c r="H225" s="788"/>
      <c r="J225" s="1191"/>
    </row>
    <row r="226" spans="2:10" s="786" customFormat="1">
      <c r="B226" s="787"/>
      <c r="C226" s="788"/>
      <c r="D226" s="788"/>
      <c r="E226" s="788"/>
      <c r="F226" s="788"/>
      <c r="H226" s="788"/>
      <c r="J226" s="1191"/>
    </row>
    <row r="227" spans="2:10" s="786" customFormat="1">
      <c r="B227" s="787"/>
      <c r="C227" s="788"/>
      <c r="D227" s="788"/>
      <c r="E227" s="788"/>
      <c r="F227" s="788"/>
      <c r="H227" s="788"/>
      <c r="J227" s="1191"/>
    </row>
    <row r="228" spans="2:10" s="786" customFormat="1">
      <c r="B228" s="787"/>
      <c r="C228" s="788"/>
      <c r="D228" s="788"/>
      <c r="E228" s="788"/>
      <c r="F228" s="788"/>
      <c r="H228" s="788"/>
      <c r="J228" s="1191"/>
    </row>
    <row r="229" spans="2:10" s="786" customFormat="1">
      <c r="B229" s="787"/>
      <c r="C229" s="788"/>
      <c r="D229" s="788"/>
      <c r="E229" s="788"/>
      <c r="F229" s="788"/>
      <c r="H229" s="788"/>
      <c r="J229" s="1191"/>
    </row>
    <row r="230" spans="2:10" s="786" customFormat="1">
      <c r="B230" s="787"/>
      <c r="C230" s="788"/>
      <c r="D230" s="788"/>
      <c r="E230" s="788"/>
      <c r="F230" s="788"/>
      <c r="H230" s="788"/>
      <c r="J230" s="1191"/>
    </row>
    <row r="231" spans="2:10" s="786" customFormat="1">
      <c r="B231" s="787"/>
      <c r="C231" s="788"/>
      <c r="D231" s="788"/>
      <c r="E231" s="788"/>
      <c r="F231" s="788"/>
      <c r="H231" s="788"/>
      <c r="J231" s="1191"/>
    </row>
    <row r="232" spans="2:10" s="786" customFormat="1">
      <c r="B232" s="787"/>
      <c r="C232" s="788"/>
      <c r="D232" s="788"/>
      <c r="E232" s="788"/>
      <c r="F232" s="788"/>
      <c r="H232" s="788"/>
      <c r="J232" s="1191"/>
    </row>
    <row r="233" spans="2:10" s="786" customFormat="1">
      <c r="B233" s="787"/>
      <c r="C233" s="788"/>
      <c r="D233" s="788"/>
      <c r="E233" s="788"/>
      <c r="F233" s="788"/>
      <c r="H233" s="788"/>
      <c r="J233" s="1191"/>
    </row>
    <row r="234" spans="2:10" s="786" customFormat="1">
      <c r="B234" s="787"/>
      <c r="C234" s="788"/>
      <c r="D234" s="788"/>
      <c r="E234" s="788"/>
      <c r="F234" s="788"/>
      <c r="H234" s="788"/>
      <c r="J234" s="1191"/>
    </row>
    <row r="235" spans="2:10" s="786" customFormat="1">
      <c r="B235" s="787"/>
      <c r="C235" s="788"/>
      <c r="D235" s="788"/>
      <c r="E235" s="788"/>
      <c r="F235" s="788"/>
      <c r="H235" s="788"/>
      <c r="J235" s="1191"/>
    </row>
    <row r="236" spans="2:10" s="786" customFormat="1">
      <c r="B236" s="787"/>
      <c r="C236" s="788"/>
      <c r="D236" s="788"/>
      <c r="E236" s="788"/>
      <c r="F236" s="788"/>
      <c r="H236" s="788"/>
      <c r="J236" s="1191"/>
    </row>
    <row r="237" spans="2:10" s="786" customFormat="1">
      <c r="B237" s="787"/>
      <c r="C237" s="788"/>
      <c r="D237" s="788"/>
      <c r="E237" s="788"/>
      <c r="F237" s="788"/>
      <c r="H237" s="788"/>
      <c r="J237" s="1191"/>
    </row>
    <row r="238" spans="2:10" s="786" customFormat="1">
      <c r="B238" s="787"/>
      <c r="C238" s="788"/>
      <c r="D238" s="788"/>
      <c r="E238" s="788"/>
      <c r="F238" s="788"/>
      <c r="H238" s="788"/>
      <c r="J238" s="1191"/>
    </row>
    <row r="239" spans="2:10" s="786" customFormat="1">
      <c r="B239" s="787"/>
      <c r="C239" s="788"/>
      <c r="D239" s="788"/>
      <c r="E239" s="788"/>
      <c r="F239" s="788"/>
      <c r="H239" s="788"/>
      <c r="J239" s="1191"/>
    </row>
    <row r="240" spans="2:10" s="786" customFormat="1">
      <c r="B240" s="787"/>
      <c r="C240" s="788"/>
      <c r="D240" s="788"/>
      <c r="E240" s="788"/>
      <c r="F240" s="788"/>
      <c r="H240" s="788"/>
      <c r="J240" s="1191"/>
    </row>
    <row r="241" spans="2:10" s="786" customFormat="1">
      <c r="B241" s="787"/>
      <c r="C241" s="788"/>
      <c r="D241" s="788"/>
      <c r="E241" s="788"/>
      <c r="F241" s="788"/>
      <c r="H241" s="788"/>
      <c r="J241" s="1191"/>
    </row>
    <row r="242" spans="2:10" s="786" customFormat="1">
      <c r="B242" s="787"/>
      <c r="C242" s="788"/>
      <c r="D242" s="788"/>
      <c r="E242" s="788"/>
      <c r="F242" s="788"/>
      <c r="H242" s="788"/>
      <c r="J242" s="1191"/>
    </row>
    <row r="243" spans="2:10" s="786" customFormat="1">
      <c r="B243" s="787"/>
      <c r="C243" s="788"/>
      <c r="D243" s="788"/>
      <c r="E243" s="788"/>
      <c r="F243" s="788"/>
      <c r="H243" s="788"/>
      <c r="J243" s="1191"/>
    </row>
    <row r="244" spans="2:10" s="786" customFormat="1">
      <c r="B244" s="787"/>
      <c r="C244" s="788"/>
      <c r="D244" s="788"/>
      <c r="E244" s="788"/>
      <c r="F244" s="788"/>
      <c r="H244" s="788"/>
      <c r="J244" s="1191"/>
    </row>
    <row r="245" spans="2:10" s="786" customFormat="1">
      <c r="B245" s="787"/>
      <c r="C245" s="788"/>
      <c r="D245" s="788"/>
      <c r="E245" s="788"/>
      <c r="F245" s="788"/>
      <c r="H245" s="788"/>
      <c r="J245" s="1191"/>
    </row>
    <row r="246" spans="2:10" s="786" customFormat="1">
      <c r="B246" s="787"/>
      <c r="C246" s="788"/>
      <c r="D246" s="788"/>
      <c r="E246" s="788"/>
      <c r="F246" s="788"/>
      <c r="H246" s="788"/>
      <c r="J246" s="1191"/>
    </row>
    <row r="247" spans="2:10" s="786" customFormat="1">
      <c r="B247" s="787"/>
      <c r="C247" s="788"/>
      <c r="D247" s="788"/>
      <c r="E247" s="788"/>
      <c r="F247" s="788"/>
      <c r="H247" s="788"/>
      <c r="J247" s="1191"/>
    </row>
    <row r="248" spans="2:10" s="786" customFormat="1">
      <c r="B248" s="787"/>
      <c r="C248" s="788"/>
      <c r="D248" s="788"/>
      <c r="E248" s="788"/>
      <c r="F248" s="788"/>
      <c r="H248" s="788"/>
      <c r="J248" s="1191"/>
    </row>
    <row r="249" spans="2:10" s="786" customFormat="1">
      <c r="B249" s="787"/>
      <c r="C249" s="788"/>
      <c r="D249" s="788"/>
      <c r="E249" s="788"/>
      <c r="F249" s="788"/>
      <c r="H249" s="788"/>
      <c r="J249" s="1191"/>
    </row>
    <row r="250" spans="2:10" s="786" customFormat="1">
      <c r="B250" s="787"/>
      <c r="C250" s="788"/>
      <c r="D250" s="788"/>
      <c r="E250" s="788"/>
      <c r="F250" s="788"/>
      <c r="H250" s="788"/>
      <c r="J250" s="1191"/>
    </row>
    <row r="251" spans="2:10" s="786" customFormat="1">
      <c r="B251" s="787"/>
      <c r="C251" s="788"/>
      <c r="D251" s="788"/>
      <c r="E251" s="788"/>
      <c r="F251" s="788"/>
      <c r="H251" s="788"/>
      <c r="J251" s="1191"/>
    </row>
    <row r="252" spans="2:10" s="786" customFormat="1">
      <c r="B252" s="787"/>
      <c r="C252" s="788"/>
      <c r="D252" s="788"/>
      <c r="E252" s="788"/>
      <c r="F252" s="788"/>
      <c r="H252" s="788"/>
      <c r="J252" s="1191"/>
    </row>
    <row r="253" spans="2:10" s="786" customFormat="1">
      <c r="B253" s="787"/>
      <c r="C253" s="788"/>
      <c r="D253" s="788"/>
      <c r="E253" s="788"/>
      <c r="F253" s="788"/>
      <c r="H253" s="788"/>
      <c r="J253" s="1191"/>
    </row>
    <row r="254" spans="2:10" s="786" customFormat="1">
      <c r="B254" s="787"/>
      <c r="C254" s="788"/>
      <c r="D254" s="788"/>
      <c r="E254" s="788"/>
      <c r="F254" s="788"/>
      <c r="H254" s="788"/>
      <c r="J254" s="1191"/>
    </row>
    <row r="255" spans="2:10" s="786" customFormat="1">
      <c r="B255" s="787"/>
      <c r="C255" s="788"/>
      <c r="D255" s="788"/>
      <c r="E255" s="788"/>
      <c r="F255" s="788"/>
      <c r="H255" s="788"/>
      <c r="J255" s="1191"/>
    </row>
    <row r="256" spans="2:10" s="786" customFormat="1">
      <c r="B256" s="787"/>
      <c r="C256" s="788"/>
      <c r="D256" s="788"/>
      <c r="E256" s="788"/>
      <c r="F256" s="788"/>
      <c r="H256" s="788"/>
      <c r="J256" s="1191"/>
    </row>
    <row r="257" spans="2:10" s="786" customFormat="1">
      <c r="B257" s="787"/>
      <c r="C257" s="788"/>
      <c r="D257" s="788"/>
      <c r="E257" s="788"/>
      <c r="F257" s="788"/>
      <c r="H257" s="788"/>
      <c r="J257" s="1191"/>
    </row>
    <row r="258" spans="2:10" s="786" customFormat="1">
      <c r="B258" s="787"/>
      <c r="C258" s="788"/>
      <c r="D258" s="788"/>
      <c r="E258" s="788"/>
      <c r="F258" s="788"/>
      <c r="H258" s="788"/>
      <c r="J258" s="1191"/>
    </row>
    <row r="259" spans="2:10" s="786" customFormat="1">
      <c r="B259" s="787"/>
      <c r="C259" s="788"/>
      <c r="D259" s="788"/>
      <c r="E259" s="788"/>
      <c r="F259" s="788"/>
      <c r="H259" s="788"/>
      <c r="J259" s="1191"/>
    </row>
    <row r="260" spans="2:10" s="786" customFormat="1">
      <c r="B260" s="787"/>
      <c r="C260" s="788"/>
      <c r="D260" s="788"/>
      <c r="E260" s="788"/>
      <c r="F260" s="788"/>
      <c r="H260" s="788"/>
      <c r="J260" s="1191"/>
    </row>
    <row r="261" spans="2:10" s="786" customFormat="1">
      <c r="B261" s="787"/>
      <c r="C261" s="788"/>
      <c r="D261" s="788"/>
      <c r="E261" s="788"/>
      <c r="F261" s="788"/>
      <c r="H261" s="788"/>
      <c r="J261" s="1191"/>
    </row>
    <row r="262" spans="2:10" s="786" customFormat="1">
      <c r="B262" s="787"/>
      <c r="C262" s="788"/>
      <c r="D262" s="788"/>
      <c r="E262" s="788"/>
      <c r="F262" s="788"/>
      <c r="H262" s="788"/>
      <c r="J262" s="1191"/>
    </row>
    <row r="263" spans="2:10" s="786" customFormat="1">
      <c r="B263" s="787"/>
      <c r="C263" s="788"/>
      <c r="D263" s="788"/>
      <c r="E263" s="788"/>
      <c r="F263" s="788"/>
      <c r="H263" s="788"/>
      <c r="J263" s="1191"/>
    </row>
    <row r="264" spans="2:10" s="786" customFormat="1">
      <c r="B264" s="787"/>
      <c r="C264" s="788"/>
      <c r="D264" s="788"/>
      <c r="E264" s="788"/>
      <c r="F264" s="788"/>
      <c r="H264" s="788"/>
      <c r="J264" s="1191"/>
    </row>
    <row r="265" spans="2:10" s="786" customFormat="1">
      <c r="B265" s="787"/>
      <c r="C265" s="788"/>
      <c r="D265" s="788"/>
      <c r="E265" s="788"/>
      <c r="F265" s="788"/>
      <c r="H265" s="788"/>
      <c r="J265" s="1191"/>
    </row>
    <row r="266" spans="2:10" s="786" customFormat="1">
      <c r="B266" s="787"/>
      <c r="C266" s="788"/>
      <c r="D266" s="788"/>
      <c r="E266" s="788"/>
      <c r="F266" s="788"/>
      <c r="H266" s="788"/>
      <c r="J266" s="1191"/>
    </row>
    <row r="267" spans="2:10" s="786" customFormat="1">
      <c r="B267" s="787"/>
      <c r="C267" s="788"/>
      <c r="D267" s="788"/>
      <c r="E267" s="788"/>
      <c r="F267" s="788"/>
      <c r="H267" s="788"/>
      <c r="J267" s="1191"/>
    </row>
    <row r="268" spans="2:10" s="786" customFormat="1">
      <c r="B268" s="787"/>
      <c r="C268" s="788"/>
      <c r="D268" s="788"/>
      <c r="E268" s="788"/>
      <c r="F268" s="788"/>
      <c r="H268" s="788"/>
      <c r="J268" s="1191"/>
    </row>
    <row r="269" spans="2:10" s="786" customFormat="1">
      <c r="B269" s="787"/>
      <c r="C269" s="788"/>
      <c r="D269" s="788"/>
      <c r="E269" s="788"/>
      <c r="F269" s="788"/>
      <c r="H269" s="788"/>
      <c r="J269" s="1191"/>
    </row>
    <row r="270" spans="2:10" s="786" customFormat="1">
      <c r="B270" s="787"/>
      <c r="C270" s="788"/>
      <c r="D270" s="788"/>
      <c r="E270" s="788"/>
      <c r="F270" s="788"/>
      <c r="H270" s="788"/>
      <c r="J270" s="1191"/>
    </row>
    <row r="271" spans="2:10" s="786" customFormat="1">
      <c r="B271" s="787"/>
      <c r="C271" s="788"/>
      <c r="D271" s="788"/>
      <c r="E271" s="788"/>
      <c r="F271" s="788"/>
      <c r="H271" s="788"/>
      <c r="J271" s="1191"/>
    </row>
    <row r="272" spans="2:10" s="786" customFormat="1">
      <c r="B272" s="787"/>
      <c r="C272" s="788"/>
      <c r="D272" s="788"/>
      <c r="E272" s="788"/>
      <c r="F272" s="788"/>
      <c r="H272" s="788"/>
      <c r="J272" s="1191"/>
    </row>
    <row r="273" spans="2:10" s="786" customFormat="1">
      <c r="B273" s="787"/>
      <c r="C273" s="788"/>
      <c r="D273" s="788"/>
      <c r="E273" s="788"/>
      <c r="F273" s="788"/>
      <c r="H273" s="788"/>
      <c r="J273" s="1191"/>
    </row>
    <row r="274" spans="2:10" s="786" customFormat="1">
      <c r="B274" s="787"/>
      <c r="C274" s="788"/>
      <c r="D274" s="788"/>
      <c r="E274" s="788"/>
      <c r="F274" s="788"/>
      <c r="H274" s="788"/>
      <c r="J274" s="1191"/>
    </row>
    <row r="275" spans="2:10" s="786" customFormat="1">
      <c r="B275" s="787"/>
      <c r="C275" s="788"/>
      <c r="D275" s="788"/>
      <c r="E275" s="788"/>
      <c r="F275" s="788"/>
      <c r="H275" s="788"/>
      <c r="J275" s="1191"/>
    </row>
    <row r="276" spans="2:10" s="786" customFormat="1">
      <c r="B276" s="787"/>
      <c r="C276" s="788"/>
      <c r="D276" s="788"/>
      <c r="E276" s="788"/>
      <c r="F276" s="788"/>
      <c r="H276" s="788"/>
      <c r="J276" s="1191"/>
    </row>
    <row r="277" spans="2:10" s="786" customFormat="1">
      <c r="B277" s="787"/>
      <c r="C277" s="788"/>
      <c r="D277" s="788"/>
      <c r="E277" s="788"/>
      <c r="F277" s="788"/>
      <c r="H277" s="788"/>
      <c r="J277" s="1191"/>
    </row>
    <row r="278" spans="2:10" s="786" customFormat="1">
      <c r="B278" s="787"/>
      <c r="C278" s="788"/>
      <c r="D278" s="788"/>
      <c r="E278" s="788"/>
      <c r="F278" s="788"/>
      <c r="H278" s="788"/>
      <c r="J278" s="1191"/>
    </row>
    <row r="279" spans="2:10" s="786" customFormat="1">
      <c r="B279" s="787"/>
      <c r="C279" s="788"/>
      <c r="D279" s="788"/>
      <c r="E279" s="788"/>
      <c r="F279" s="788"/>
      <c r="H279" s="788"/>
      <c r="J279" s="1191"/>
    </row>
    <row r="280" spans="2:10" s="786" customFormat="1">
      <c r="B280" s="787"/>
      <c r="C280" s="788"/>
      <c r="D280" s="788"/>
      <c r="E280" s="788"/>
      <c r="F280" s="788"/>
      <c r="H280" s="788"/>
      <c r="J280" s="1191"/>
    </row>
    <row r="281" spans="2:10" s="786" customFormat="1">
      <c r="B281" s="787"/>
      <c r="C281" s="788"/>
      <c r="D281" s="788"/>
      <c r="E281" s="788"/>
      <c r="F281" s="788"/>
      <c r="H281" s="788"/>
      <c r="J281" s="1191"/>
    </row>
    <row r="282" spans="2:10" s="786" customFormat="1">
      <c r="B282" s="787"/>
      <c r="C282" s="788"/>
      <c r="D282" s="788"/>
      <c r="E282" s="788"/>
      <c r="F282" s="788"/>
      <c r="H282" s="788"/>
      <c r="J282" s="1191"/>
    </row>
    <row r="283" spans="2:10" s="786" customFormat="1">
      <c r="B283" s="787"/>
      <c r="C283" s="788"/>
      <c r="D283" s="788"/>
      <c r="E283" s="788"/>
      <c r="F283" s="788"/>
      <c r="H283" s="788"/>
      <c r="J283" s="1191"/>
    </row>
    <row r="284" spans="2:10" s="786" customFormat="1">
      <c r="B284" s="787"/>
      <c r="C284" s="788"/>
      <c r="D284" s="788"/>
      <c r="E284" s="788"/>
      <c r="F284" s="788"/>
      <c r="H284" s="788"/>
      <c r="J284" s="1191"/>
    </row>
    <row r="285" spans="2:10" s="786" customFormat="1">
      <c r="B285" s="787"/>
      <c r="C285" s="788"/>
      <c r="D285" s="788"/>
      <c r="E285" s="788"/>
      <c r="F285" s="788"/>
      <c r="H285" s="788"/>
      <c r="J285" s="1191"/>
    </row>
    <row r="286" spans="2:10" s="786" customFormat="1">
      <c r="B286" s="787"/>
      <c r="C286" s="788"/>
      <c r="D286" s="788"/>
      <c r="E286" s="788"/>
      <c r="F286" s="788"/>
      <c r="H286" s="788"/>
      <c r="J286" s="1191"/>
    </row>
    <row r="287" spans="2:10" s="786" customFormat="1">
      <c r="B287" s="787"/>
      <c r="C287" s="788"/>
      <c r="D287" s="788"/>
      <c r="E287" s="788"/>
      <c r="F287" s="788"/>
      <c r="H287" s="788"/>
      <c r="J287" s="1191"/>
    </row>
    <row r="288" spans="2:10" s="786" customFormat="1">
      <c r="B288" s="787"/>
      <c r="C288" s="788"/>
      <c r="D288" s="788"/>
      <c r="E288" s="788"/>
      <c r="F288" s="788"/>
      <c r="H288" s="788"/>
      <c r="J288" s="1191"/>
    </row>
    <row r="289" spans="2:10" s="786" customFormat="1">
      <c r="B289" s="787"/>
      <c r="C289" s="788"/>
      <c r="D289" s="788"/>
      <c r="E289" s="788"/>
      <c r="F289" s="788"/>
      <c r="H289" s="788"/>
      <c r="J289" s="1191"/>
    </row>
    <row r="290" spans="2:10" s="786" customFormat="1">
      <c r="B290" s="787"/>
      <c r="C290" s="788"/>
      <c r="D290" s="788"/>
      <c r="E290" s="788"/>
      <c r="F290" s="788"/>
      <c r="H290" s="788"/>
      <c r="J290" s="1191"/>
    </row>
    <row r="291" spans="2:10" s="786" customFormat="1">
      <c r="B291" s="787"/>
      <c r="C291" s="788"/>
      <c r="D291" s="788"/>
      <c r="E291" s="788"/>
      <c r="F291" s="788"/>
      <c r="H291" s="788"/>
      <c r="J291" s="1191"/>
    </row>
    <row r="292" spans="2:10" s="786" customFormat="1">
      <c r="B292" s="787"/>
      <c r="C292" s="788"/>
      <c r="D292" s="788"/>
      <c r="E292" s="788"/>
      <c r="F292" s="788"/>
      <c r="H292" s="788"/>
      <c r="J292" s="1191"/>
    </row>
    <row r="293" spans="2:10" s="786" customFormat="1">
      <c r="B293" s="787"/>
      <c r="C293" s="788"/>
      <c r="D293" s="788"/>
      <c r="E293" s="788"/>
      <c r="F293" s="788"/>
      <c r="H293" s="788"/>
      <c r="J293" s="1191"/>
    </row>
    <row r="294" spans="2:10" s="786" customFormat="1">
      <c r="B294" s="787"/>
      <c r="C294" s="788"/>
      <c r="D294" s="788"/>
      <c r="E294" s="788"/>
      <c r="F294" s="788"/>
      <c r="H294" s="788"/>
      <c r="J294" s="1191"/>
    </row>
    <row r="295" spans="2:10" s="786" customFormat="1">
      <c r="B295" s="787"/>
      <c r="C295" s="788"/>
      <c r="D295" s="788"/>
      <c r="E295" s="788"/>
      <c r="F295" s="788"/>
      <c r="H295" s="788"/>
      <c r="J295" s="1191"/>
    </row>
    <row r="296" spans="2:10" s="786" customFormat="1">
      <c r="B296" s="787"/>
      <c r="C296" s="788"/>
      <c r="D296" s="788"/>
      <c r="E296" s="788"/>
      <c r="F296" s="788"/>
      <c r="H296" s="788"/>
      <c r="J296" s="1191"/>
    </row>
    <row r="297" spans="2:10" s="786" customFormat="1">
      <c r="B297" s="787"/>
      <c r="C297" s="788"/>
      <c r="D297" s="788"/>
      <c r="E297" s="788"/>
      <c r="F297" s="788"/>
      <c r="H297" s="788"/>
      <c r="J297" s="1191"/>
    </row>
    <row r="298" spans="2:10" s="786" customFormat="1">
      <c r="B298" s="787"/>
      <c r="C298" s="788"/>
      <c r="D298" s="788"/>
      <c r="E298" s="788"/>
      <c r="F298" s="788"/>
      <c r="H298" s="788"/>
      <c r="J298" s="1191"/>
    </row>
    <row r="299" spans="2:10" s="786" customFormat="1">
      <c r="B299" s="787"/>
      <c r="C299" s="788"/>
      <c r="D299" s="788"/>
      <c r="E299" s="788"/>
      <c r="F299" s="788"/>
      <c r="H299" s="788"/>
      <c r="J299" s="1191"/>
    </row>
    <row r="300" spans="2:10" s="786" customFormat="1">
      <c r="B300" s="787"/>
      <c r="C300" s="788"/>
      <c r="D300" s="788"/>
      <c r="E300" s="788"/>
      <c r="F300" s="788"/>
      <c r="H300" s="788"/>
      <c r="J300" s="1191"/>
    </row>
    <row r="301" spans="2:10" s="786" customFormat="1">
      <c r="B301" s="787"/>
      <c r="C301" s="788"/>
      <c r="D301" s="788"/>
      <c r="E301" s="788"/>
      <c r="F301" s="788"/>
      <c r="H301" s="788"/>
      <c r="J301" s="1191"/>
    </row>
    <row r="302" spans="2:10" s="786" customFormat="1">
      <c r="B302" s="787"/>
      <c r="C302" s="788"/>
      <c r="D302" s="788"/>
      <c r="E302" s="788"/>
      <c r="F302" s="788"/>
      <c r="H302" s="788"/>
      <c r="J302" s="1191"/>
    </row>
    <row r="303" spans="2:10" s="786" customFormat="1">
      <c r="B303" s="787"/>
      <c r="C303" s="788"/>
      <c r="D303" s="788"/>
      <c r="E303" s="788"/>
      <c r="F303" s="788"/>
      <c r="H303" s="788"/>
      <c r="J303" s="1191"/>
    </row>
    <row r="304" spans="2:10" s="786" customFormat="1">
      <c r="B304" s="787"/>
      <c r="C304" s="788"/>
      <c r="D304" s="788"/>
      <c r="E304" s="788"/>
      <c r="F304" s="788"/>
      <c r="H304" s="788"/>
      <c r="J304" s="1191"/>
    </row>
    <row r="305" spans="2:10" s="786" customFormat="1">
      <c r="B305" s="787"/>
      <c r="C305" s="788"/>
      <c r="D305" s="788"/>
      <c r="E305" s="788"/>
      <c r="F305" s="788"/>
      <c r="H305" s="788"/>
      <c r="J305" s="1191"/>
    </row>
    <row r="306" spans="2:10" s="786" customFormat="1">
      <c r="B306" s="787"/>
      <c r="C306" s="788"/>
      <c r="D306" s="788"/>
      <c r="E306" s="788"/>
      <c r="F306" s="788"/>
      <c r="H306" s="788"/>
      <c r="J306" s="1191"/>
    </row>
    <row r="307" spans="2:10" s="786" customFormat="1">
      <c r="B307" s="787"/>
      <c r="C307" s="788"/>
      <c r="D307" s="788"/>
      <c r="E307" s="788"/>
      <c r="F307" s="788"/>
      <c r="H307" s="788"/>
      <c r="J307" s="1191"/>
    </row>
    <row r="308" spans="2:10" s="786" customFormat="1">
      <c r="B308" s="787"/>
      <c r="C308" s="788"/>
      <c r="D308" s="788"/>
      <c r="E308" s="788"/>
      <c r="F308" s="788"/>
      <c r="H308" s="788"/>
      <c r="J308" s="1191"/>
    </row>
    <row r="309" spans="2:10" s="786" customFormat="1">
      <c r="B309" s="787"/>
      <c r="C309" s="788"/>
      <c r="D309" s="788"/>
      <c r="E309" s="788"/>
      <c r="F309" s="788"/>
      <c r="H309" s="788"/>
      <c r="J309" s="1191"/>
    </row>
    <row r="310" spans="2:10" s="786" customFormat="1">
      <c r="B310" s="787"/>
      <c r="C310" s="788"/>
      <c r="D310" s="788"/>
      <c r="E310" s="788"/>
      <c r="F310" s="788"/>
      <c r="H310" s="788"/>
      <c r="J310" s="1191"/>
    </row>
    <row r="311" spans="2:10" s="786" customFormat="1">
      <c r="B311" s="787"/>
      <c r="C311" s="788"/>
      <c r="D311" s="788"/>
      <c r="E311" s="788"/>
      <c r="F311" s="788"/>
      <c r="H311" s="788"/>
      <c r="J311" s="1191"/>
    </row>
    <row r="312" spans="2:10" s="786" customFormat="1">
      <c r="B312" s="787"/>
      <c r="C312" s="788"/>
      <c r="D312" s="788"/>
      <c r="E312" s="788"/>
      <c r="F312" s="788"/>
      <c r="H312" s="788"/>
      <c r="J312" s="1191"/>
    </row>
    <row r="313" spans="2:10" s="786" customFormat="1">
      <c r="B313" s="787"/>
      <c r="C313" s="788"/>
      <c r="D313" s="788"/>
      <c r="E313" s="788"/>
      <c r="F313" s="788"/>
      <c r="H313" s="788"/>
      <c r="J313" s="1191"/>
    </row>
    <row r="314" spans="2:10" s="786" customFormat="1">
      <c r="B314" s="787"/>
      <c r="C314" s="788"/>
      <c r="D314" s="788"/>
      <c r="E314" s="788"/>
      <c r="F314" s="788"/>
      <c r="H314" s="788"/>
      <c r="J314" s="1191"/>
    </row>
    <row r="315" spans="2:10" s="786" customFormat="1">
      <c r="B315" s="787"/>
      <c r="C315" s="788"/>
      <c r="D315" s="788"/>
      <c r="E315" s="788"/>
      <c r="F315" s="788"/>
      <c r="H315" s="788"/>
      <c r="J315" s="1191"/>
    </row>
    <row r="316" spans="2:10" s="786" customFormat="1">
      <c r="B316" s="787"/>
      <c r="C316" s="788"/>
      <c r="D316" s="788"/>
      <c r="E316" s="788"/>
      <c r="F316" s="788"/>
      <c r="H316" s="788"/>
      <c r="J316" s="1191"/>
    </row>
    <row r="317" spans="2:10" s="786" customFormat="1">
      <c r="B317" s="787"/>
      <c r="C317" s="788"/>
      <c r="D317" s="788"/>
      <c r="E317" s="788"/>
      <c r="F317" s="788"/>
      <c r="H317" s="788"/>
      <c r="J317" s="1191"/>
    </row>
    <row r="318" spans="2:10" s="786" customFormat="1">
      <c r="B318" s="787"/>
      <c r="C318" s="788"/>
      <c r="D318" s="788"/>
      <c r="E318" s="788"/>
      <c r="F318" s="788"/>
      <c r="H318" s="788"/>
      <c r="J318" s="1191"/>
    </row>
    <row r="319" spans="2:10" s="786" customFormat="1">
      <c r="B319" s="787"/>
      <c r="C319" s="788"/>
      <c r="D319" s="788"/>
      <c r="E319" s="788"/>
      <c r="F319" s="788"/>
      <c r="H319" s="788"/>
      <c r="J319" s="1191"/>
    </row>
    <row r="320" spans="2:10" s="786" customFormat="1">
      <c r="B320" s="787"/>
      <c r="C320" s="788"/>
      <c r="D320" s="788"/>
      <c r="E320" s="788"/>
      <c r="F320" s="788"/>
      <c r="H320" s="788"/>
      <c r="J320" s="1191"/>
    </row>
    <row r="321" spans="2:10" s="786" customFormat="1">
      <c r="B321" s="787"/>
      <c r="C321" s="788"/>
      <c r="D321" s="788"/>
      <c r="E321" s="788"/>
      <c r="F321" s="788"/>
      <c r="H321" s="788"/>
      <c r="J321" s="1191"/>
    </row>
    <row r="322" spans="2:10" s="786" customFormat="1">
      <c r="B322" s="787"/>
      <c r="C322" s="788"/>
      <c r="D322" s="788"/>
      <c r="E322" s="788"/>
      <c r="F322" s="788"/>
      <c r="H322" s="788"/>
      <c r="J322" s="1191"/>
    </row>
    <row r="323" spans="2:10" s="786" customFormat="1">
      <c r="B323" s="787"/>
      <c r="C323" s="788"/>
      <c r="D323" s="788"/>
      <c r="E323" s="788"/>
      <c r="F323" s="788"/>
      <c r="H323" s="788"/>
      <c r="J323" s="1191"/>
    </row>
    <row r="324" spans="2:10" s="786" customFormat="1">
      <c r="B324" s="787"/>
      <c r="C324" s="788"/>
      <c r="D324" s="788"/>
      <c r="E324" s="788"/>
      <c r="F324" s="788"/>
      <c r="H324" s="788"/>
      <c r="J324" s="1191"/>
    </row>
    <row r="325" spans="2:10" s="786" customFormat="1">
      <c r="B325" s="787"/>
      <c r="C325" s="788"/>
      <c r="D325" s="788"/>
      <c r="E325" s="788"/>
      <c r="F325" s="788"/>
      <c r="H325" s="788"/>
      <c r="J325" s="1191"/>
    </row>
    <row r="326" spans="2:10" s="786" customFormat="1">
      <c r="B326" s="787"/>
      <c r="C326" s="788"/>
      <c r="D326" s="788"/>
      <c r="E326" s="788"/>
      <c r="F326" s="788"/>
      <c r="H326" s="788"/>
      <c r="J326" s="1191"/>
    </row>
    <row r="327" spans="2:10" s="786" customFormat="1">
      <c r="B327" s="787"/>
      <c r="C327" s="788"/>
      <c r="D327" s="788"/>
      <c r="E327" s="788"/>
      <c r="F327" s="788"/>
      <c r="H327" s="788"/>
      <c r="J327" s="1191"/>
    </row>
    <row r="328" spans="2:10" s="786" customFormat="1">
      <c r="B328" s="787"/>
      <c r="C328" s="788"/>
      <c r="D328" s="788"/>
      <c r="E328" s="788"/>
      <c r="F328" s="788"/>
      <c r="H328" s="788"/>
      <c r="J328" s="1191"/>
    </row>
    <row r="329" spans="2:10" s="786" customFormat="1">
      <c r="B329" s="787"/>
      <c r="C329" s="788"/>
      <c r="D329" s="788"/>
      <c r="E329" s="788"/>
      <c r="F329" s="788"/>
      <c r="H329" s="788"/>
      <c r="J329" s="1191"/>
    </row>
    <row r="330" spans="2:10" s="786" customFormat="1">
      <c r="B330" s="787"/>
      <c r="C330" s="788"/>
      <c r="D330" s="788"/>
      <c r="E330" s="788"/>
      <c r="F330" s="788"/>
      <c r="H330" s="788"/>
      <c r="J330" s="1191"/>
    </row>
    <row r="331" spans="2:10" s="786" customFormat="1">
      <c r="B331" s="787"/>
      <c r="C331" s="788"/>
      <c r="D331" s="788"/>
      <c r="E331" s="788"/>
      <c r="F331" s="788"/>
      <c r="H331" s="788"/>
      <c r="J331" s="1191"/>
    </row>
    <row r="332" spans="2:10" s="786" customFormat="1">
      <c r="B332" s="787"/>
      <c r="C332" s="788"/>
      <c r="D332" s="788"/>
      <c r="E332" s="788"/>
      <c r="F332" s="788"/>
      <c r="H332" s="788"/>
      <c r="J332" s="1191"/>
    </row>
    <row r="333" spans="2:10" s="786" customFormat="1">
      <c r="B333" s="787"/>
      <c r="C333" s="788"/>
      <c r="D333" s="788"/>
      <c r="E333" s="788"/>
      <c r="F333" s="788"/>
      <c r="H333" s="788"/>
      <c r="J333" s="1191"/>
    </row>
    <row r="334" spans="2:10" s="786" customFormat="1">
      <c r="B334" s="787"/>
      <c r="C334" s="788"/>
      <c r="D334" s="788"/>
      <c r="E334" s="788"/>
      <c r="F334" s="788"/>
      <c r="H334" s="788"/>
      <c r="J334" s="1191"/>
    </row>
    <row r="335" spans="2:10" s="786" customFormat="1">
      <c r="B335" s="787"/>
      <c r="C335" s="788"/>
      <c r="D335" s="788"/>
      <c r="E335" s="788"/>
      <c r="F335" s="788"/>
      <c r="H335" s="788"/>
      <c r="J335" s="1191"/>
    </row>
    <row r="336" spans="2:10" s="786" customFormat="1">
      <c r="B336" s="787"/>
      <c r="C336" s="788"/>
      <c r="D336" s="788"/>
      <c r="E336" s="788"/>
      <c r="F336" s="788"/>
      <c r="H336" s="788"/>
      <c r="J336" s="1191"/>
    </row>
    <row r="337" spans="2:10" s="786" customFormat="1">
      <c r="B337" s="787"/>
      <c r="C337" s="788"/>
      <c r="D337" s="788"/>
      <c r="E337" s="788"/>
      <c r="F337" s="788"/>
      <c r="H337" s="788"/>
      <c r="J337" s="1191"/>
    </row>
    <row r="338" spans="2:10" s="786" customFormat="1">
      <c r="B338" s="787"/>
      <c r="C338" s="788"/>
      <c r="D338" s="788"/>
      <c r="E338" s="788"/>
      <c r="F338" s="788"/>
      <c r="H338" s="788"/>
      <c r="J338" s="1191"/>
    </row>
    <row r="339" spans="2:10" s="786" customFormat="1">
      <c r="B339" s="787"/>
      <c r="C339" s="788"/>
      <c r="D339" s="788"/>
      <c r="E339" s="788"/>
      <c r="F339" s="788"/>
      <c r="H339" s="788"/>
      <c r="J339" s="1191"/>
    </row>
    <row r="340" spans="2:10" s="786" customFormat="1">
      <c r="B340" s="787"/>
      <c r="C340" s="788"/>
      <c r="D340" s="788"/>
      <c r="E340" s="788"/>
      <c r="F340" s="788"/>
      <c r="H340" s="788"/>
      <c r="J340" s="1191"/>
    </row>
    <row r="341" spans="2:10" s="786" customFormat="1">
      <c r="B341" s="787"/>
      <c r="C341" s="788"/>
      <c r="D341" s="788"/>
      <c r="E341" s="788"/>
      <c r="F341" s="788"/>
      <c r="H341" s="788"/>
      <c r="J341" s="1191"/>
    </row>
    <row r="342" spans="2:10" s="786" customFormat="1">
      <c r="B342" s="787"/>
      <c r="C342" s="788"/>
      <c r="D342" s="788"/>
      <c r="E342" s="788"/>
      <c r="F342" s="788"/>
      <c r="H342" s="788"/>
      <c r="J342" s="1191"/>
    </row>
    <row r="343" spans="2:10" s="786" customFormat="1">
      <c r="B343" s="787"/>
      <c r="C343" s="788"/>
      <c r="D343" s="788"/>
      <c r="E343" s="788"/>
      <c r="F343" s="788"/>
      <c r="H343" s="788"/>
      <c r="J343" s="1191"/>
    </row>
    <row r="344" spans="2:10" s="786" customFormat="1">
      <c r="B344" s="787"/>
      <c r="C344" s="788"/>
      <c r="D344" s="788"/>
      <c r="E344" s="788"/>
      <c r="F344" s="788"/>
      <c r="H344" s="788"/>
      <c r="J344" s="1191"/>
    </row>
    <row r="345" spans="2:10" s="786" customFormat="1">
      <c r="B345" s="787"/>
      <c r="C345" s="788"/>
      <c r="D345" s="788"/>
      <c r="E345" s="788"/>
      <c r="F345" s="788"/>
      <c r="H345" s="788"/>
      <c r="J345" s="1191"/>
    </row>
    <row r="346" spans="2:10" s="786" customFormat="1">
      <c r="B346" s="787"/>
      <c r="C346" s="788"/>
      <c r="D346" s="788"/>
      <c r="E346" s="788"/>
      <c r="F346" s="788"/>
      <c r="H346" s="788"/>
      <c r="J346" s="1191"/>
    </row>
    <row r="347" spans="2:10" s="786" customFormat="1">
      <c r="B347" s="787"/>
      <c r="C347" s="788"/>
      <c r="D347" s="788"/>
      <c r="E347" s="788"/>
      <c r="F347" s="788"/>
      <c r="H347" s="788"/>
      <c r="J347" s="1191"/>
    </row>
    <row r="348" spans="2:10" s="786" customFormat="1">
      <c r="B348" s="787"/>
      <c r="C348" s="788"/>
      <c r="D348" s="788"/>
      <c r="E348" s="788"/>
      <c r="F348" s="788"/>
      <c r="H348" s="788"/>
      <c r="J348" s="1191"/>
    </row>
    <row r="349" spans="2:10" s="786" customFormat="1">
      <c r="B349" s="787"/>
      <c r="C349" s="788"/>
      <c r="D349" s="788"/>
      <c r="E349" s="788"/>
      <c r="F349" s="788"/>
      <c r="H349" s="788"/>
      <c r="J349" s="1191"/>
    </row>
    <row r="350" spans="2:10" s="786" customFormat="1">
      <c r="B350" s="787"/>
      <c r="C350" s="788"/>
      <c r="D350" s="788"/>
      <c r="E350" s="788"/>
      <c r="F350" s="788"/>
      <c r="H350" s="788"/>
      <c r="J350" s="1191"/>
    </row>
    <row r="351" spans="2:10" s="786" customFormat="1">
      <c r="B351" s="787"/>
      <c r="C351" s="788"/>
      <c r="D351" s="788"/>
      <c r="E351" s="788"/>
      <c r="F351" s="788"/>
      <c r="H351" s="788"/>
      <c r="J351" s="1191"/>
    </row>
    <row r="352" spans="2:10" s="786" customFormat="1">
      <c r="B352" s="787"/>
      <c r="C352" s="788"/>
      <c r="D352" s="788"/>
      <c r="E352" s="788"/>
      <c r="F352" s="788"/>
      <c r="H352" s="788"/>
      <c r="J352" s="1191"/>
    </row>
    <row r="353" spans="2:10" s="786" customFormat="1">
      <c r="B353" s="787"/>
      <c r="C353" s="788"/>
      <c r="D353" s="788"/>
      <c r="E353" s="788"/>
      <c r="F353" s="788"/>
      <c r="H353" s="788"/>
      <c r="J353" s="1191"/>
    </row>
    <row r="354" spans="2:10" s="786" customFormat="1">
      <c r="B354" s="787"/>
      <c r="C354" s="788"/>
      <c r="D354" s="788"/>
      <c r="E354" s="788"/>
      <c r="F354" s="788"/>
      <c r="H354" s="788"/>
      <c r="J354" s="1191"/>
    </row>
    <row r="355" spans="2:10" s="786" customFormat="1">
      <c r="B355" s="787"/>
      <c r="C355" s="788"/>
      <c r="D355" s="788"/>
      <c r="E355" s="788"/>
      <c r="F355" s="788"/>
      <c r="H355" s="788"/>
      <c r="J355" s="1191"/>
    </row>
    <row r="356" spans="2:10" s="786" customFormat="1">
      <c r="B356" s="787"/>
      <c r="C356" s="788"/>
      <c r="D356" s="788"/>
      <c r="E356" s="788"/>
      <c r="F356" s="788"/>
      <c r="H356" s="788"/>
      <c r="J356" s="1191"/>
    </row>
    <row r="357" spans="2:10" s="786" customFormat="1">
      <c r="B357" s="787"/>
      <c r="C357" s="788"/>
      <c r="D357" s="788"/>
      <c r="E357" s="788"/>
      <c r="F357" s="788"/>
      <c r="H357" s="788"/>
      <c r="J357" s="1191"/>
    </row>
    <row r="358" spans="2:10" s="786" customFormat="1">
      <c r="B358" s="787"/>
      <c r="C358" s="788"/>
      <c r="D358" s="788"/>
      <c r="E358" s="788"/>
      <c r="F358" s="788"/>
      <c r="H358" s="788"/>
      <c r="J358" s="1191"/>
    </row>
    <row r="359" spans="2:10" s="786" customFormat="1">
      <c r="B359" s="787"/>
      <c r="C359" s="788"/>
      <c r="D359" s="788"/>
      <c r="E359" s="788"/>
      <c r="F359" s="788"/>
      <c r="H359" s="788"/>
      <c r="J359" s="1191"/>
    </row>
    <row r="360" spans="2:10" s="786" customFormat="1">
      <c r="B360" s="787"/>
      <c r="C360" s="788"/>
      <c r="D360" s="788"/>
      <c r="E360" s="788"/>
      <c r="F360" s="788"/>
      <c r="H360" s="788"/>
      <c r="J360" s="1191"/>
    </row>
    <row r="361" spans="2:10" s="786" customFormat="1">
      <c r="B361" s="787"/>
      <c r="C361" s="788"/>
      <c r="D361" s="788"/>
      <c r="E361" s="788"/>
      <c r="F361" s="788"/>
      <c r="H361" s="788"/>
      <c r="J361" s="1191"/>
    </row>
    <row r="362" spans="2:10" s="786" customFormat="1">
      <c r="B362" s="787"/>
      <c r="C362" s="788"/>
      <c r="D362" s="788"/>
      <c r="E362" s="788"/>
      <c r="F362" s="788"/>
      <c r="H362" s="788"/>
      <c r="J362" s="1191"/>
    </row>
    <row r="363" spans="2:10" s="786" customFormat="1">
      <c r="B363" s="787"/>
      <c r="C363" s="788"/>
      <c r="D363" s="788"/>
      <c r="E363" s="788"/>
      <c r="F363" s="788"/>
      <c r="H363" s="788"/>
      <c r="J363" s="1191"/>
    </row>
    <row r="364" spans="2:10" s="786" customFormat="1">
      <c r="B364" s="787"/>
      <c r="C364" s="788"/>
      <c r="D364" s="788"/>
      <c r="E364" s="788"/>
      <c r="F364" s="788"/>
      <c r="H364" s="788"/>
      <c r="J364" s="1191"/>
    </row>
    <row r="365" spans="2:10" s="786" customFormat="1">
      <c r="B365" s="787"/>
      <c r="C365" s="788"/>
      <c r="D365" s="788"/>
      <c r="E365" s="788"/>
      <c r="F365" s="788"/>
      <c r="H365" s="788"/>
      <c r="J365" s="1191"/>
    </row>
    <row r="366" spans="2:10" s="786" customFormat="1">
      <c r="B366" s="787"/>
      <c r="C366" s="788"/>
      <c r="D366" s="788"/>
      <c r="E366" s="788"/>
      <c r="F366" s="788"/>
      <c r="H366" s="788"/>
      <c r="J366" s="1191"/>
    </row>
    <row r="367" spans="2:10" s="786" customFormat="1">
      <c r="B367" s="787"/>
      <c r="C367" s="788"/>
      <c r="D367" s="788"/>
      <c r="E367" s="788"/>
      <c r="F367" s="788"/>
      <c r="H367" s="788"/>
      <c r="J367" s="1191"/>
    </row>
    <row r="368" spans="2:10" s="786" customFormat="1">
      <c r="B368" s="787"/>
      <c r="C368" s="788"/>
      <c r="D368" s="788"/>
      <c r="E368" s="788"/>
      <c r="F368" s="788"/>
      <c r="H368" s="788"/>
      <c r="J368" s="1191"/>
    </row>
    <row r="369" spans="2:10" s="786" customFormat="1">
      <c r="B369" s="787"/>
      <c r="C369" s="788"/>
      <c r="D369" s="788"/>
      <c r="E369" s="788"/>
      <c r="F369" s="788"/>
      <c r="H369" s="788"/>
      <c r="J369" s="1191"/>
    </row>
    <row r="370" spans="2:10" s="786" customFormat="1">
      <c r="B370" s="787"/>
      <c r="C370" s="788"/>
      <c r="D370" s="788"/>
      <c r="E370" s="788"/>
      <c r="F370" s="788"/>
      <c r="H370" s="788"/>
      <c r="J370" s="1191"/>
    </row>
    <row r="371" spans="2:10" s="786" customFormat="1">
      <c r="B371" s="787"/>
      <c r="C371" s="788"/>
      <c r="D371" s="788"/>
      <c r="E371" s="788"/>
      <c r="F371" s="788"/>
      <c r="H371" s="788"/>
      <c r="J371" s="1191"/>
    </row>
    <row r="372" spans="2:10" s="786" customFormat="1">
      <c r="B372" s="787"/>
      <c r="C372" s="788"/>
      <c r="D372" s="788"/>
      <c r="E372" s="788"/>
      <c r="F372" s="788"/>
      <c r="H372" s="788"/>
      <c r="J372" s="1191"/>
    </row>
    <row r="373" spans="2:10" s="786" customFormat="1">
      <c r="B373" s="787"/>
      <c r="C373" s="788"/>
      <c r="D373" s="788"/>
      <c r="E373" s="788"/>
      <c r="F373" s="788"/>
      <c r="H373" s="788"/>
      <c r="J373" s="1191"/>
    </row>
    <row r="374" spans="2:10" s="786" customFormat="1">
      <c r="B374" s="787"/>
      <c r="C374" s="788"/>
      <c r="D374" s="788"/>
      <c r="E374" s="788"/>
      <c r="F374" s="788"/>
      <c r="H374" s="788"/>
      <c r="J374" s="1191"/>
    </row>
    <row r="375" spans="2:10" s="786" customFormat="1">
      <c r="B375" s="787"/>
      <c r="C375" s="788"/>
      <c r="D375" s="788"/>
      <c r="E375" s="788"/>
      <c r="F375" s="788"/>
      <c r="H375" s="788"/>
      <c r="J375" s="1191"/>
    </row>
    <row r="376" spans="2:10" s="786" customFormat="1">
      <c r="B376" s="787"/>
      <c r="C376" s="788"/>
      <c r="D376" s="788"/>
      <c r="E376" s="788"/>
      <c r="F376" s="788"/>
      <c r="H376" s="788"/>
      <c r="J376" s="1191"/>
    </row>
    <row r="377" spans="2:10" s="786" customFormat="1">
      <c r="B377" s="787"/>
      <c r="C377" s="788"/>
      <c r="D377" s="788"/>
      <c r="E377" s="788"/>
      <c r="F377" s="788"/>
      <c r="H377" s="788"/>
      <c r="J377" s="1191"/>
    </row>
    <row r="378" spans="2:10" s="786" customFormat="1">
      <c r="B378" s="787"/>
      <c r="C378" s="788"/>
      <c r="D378" s="788"/>
      <c r="E378" s="788"/>
      <c r="F378" s="788"/>
      <c r="H378" s="788"/>
      <c r="J378" s="1191"/>
    </row>
    <row r="379" spans="2:10" s="786" customFormat="1">
      <c r="B379" s="787"/>
      <c r="C379" s="788"/>
      <c r="D379" s="788"/>
      <c r="E379" s="788"/>
      <c r="F379" s="788"/>
      <c r="H379" s="788"/>
      <c r="J379" s="1191"/>
    </row>
    <row r="380" spans="2:10" s="786" customFormat="1">
      <c r="B380" s="787"/>
      <c r="C380" s="788"/>
      <c r="D380" s="788"/>
      <c r="E380" s="788"/>
      <c r="F380" s="788"/>
      <c r="H380" s="788"/>
      <c r="J380" s="1191"/>
    </row>
    <row r="381" spans="2:10" s="786" customFormat="1">
      <c r="B381" s="787"/>
      <c r="C381" s="788"/>
      <c r="D381" s="788"/>
      <c r="E381" s="788"/>
      <c r="F381" s="788"/>
      <c r="H381" s="788"/>
      <c r="J381" s="1191"/>
    </row>
    <row r="382" spans="2:10" s="786" customFormat="1">
      <c r="B382" s="787"/>
      <c r="C382" s="788"/>
      <c r="D382" s="788"/>
      <c r="E382" s="788"/>
      <c r="F382" s="788"/>
      <c r="H382" s="788"/>
      <c r="J382" s="1191"/>
    </row>
    <row r="383" spans="2:10" s="786" customFormat="1">
      <c r="B383" s="787"/>
      <c r="C383" s="788"/>
      <c r="D383" s="788"/>
      <c r="E383" s="788"/>
      <c r="F383" s="788"/>
      <c r="H383" s="788"/>
      <c r="J383" s="1191"/>
    </row>
    <row r="384" spans="2:10" s="786" customFormat="1">
      <c r="B384" s="787"/>
      <c r="C384" s="788"/>
      <c r="D384" s="788"/>
      <c r="E384" s="788"/>
      <c r="F384" s="788"/>
      <c r="H384" s="788"/>
      <c r="J384" s="1191"/>
    </row>
    <row r="385" spans="2:10" s="786" customFormat="1">
      <c r="B385" s="787"/>
      <c r="C385" s="788"/>
      <c r="D385" s="788"/>
      <c r="E385" s="788"/>
      <c r="F385" s="788"/>
      <c r="H385" s="788"/>
      <c r="J385" s="1191"/>
    </row>
    <row r="386" spans="2:10" s="786" customFormat="1">
      <c r="B386" s="787"/>
      <c r="C386" s="788"/>
      <c r="D386" s="788"/>
      <c r="E386" s="788"/>
      <c r="F386" s="788"/>
      <c r="H386" s="788"/>
      <c r="J386" s="1191"/>
    </row>
    <row r="387" spans="2:10" s="786" customFormat="1">
      <c r="B387" s="787"/>
      <c r="C387" s="788"/>
      <c r="D387" s="788"/>
      <c r="E387" s="788"/>
      <c r="F387" s="788"/>
      <c r="H387" s="788"/>
      <c r="J387" s="1191"/>
    </row>
    <row r="388" spans="2:10" s="786" customFormat="1">
      <c r="B388" s="787"/>
      <c r="C388" s="788"/>
      <c r="D388" s="788"/>
      <c r="E388" s="788"/>
      <c r="F388" s="788"/>
      <c r="H388" s="788"/>
      <c r="J388" s="1191"/>
    </row>
    <row r="389" spans="2:10" s="786" customFormat="1">
      <c r="B389" s="787"/>
      <c r="C389" s="788"/>
      <c r="D389" s="788"/>
      <c r="E389" s="788"/>
      <c r="F389" s="788"/>
      <c r="H389" s="788"/>
      <c r="J389" s="1191"/>
    </row>
    <row r="390" spans="2:10" s="786" customFormat="1">
      <c r="B390" s="787"/>
      <c r="C390" s="788"/>
      <c r="D390" s="788"/>
      <c r="E390" s="788"/>
      <c r="F390" s="788"/>
      <c r="H390" s="788"/>
      <c r="J390" s="1191"/>
    </row>
    <row r="391" spans="2:10" s="786" customFormat="1">
      <c r="B391" s="787"/>
      <c r="C391" s="788"/>
      <c r="D391" s="788"/>
      <c r="E391" s="788"/>
      <c r="F391" s="788"/>
      <c r="H391" s="788"/>
      <c r="J391" s="1191"/>
    </row>
    <row r="392" spans="2:10" s="786" customFormat="1">
      <c r="B392" s="787"/>
      <c r="C392" s="788"/>
      <c r="D392" s="788"/>
      <c r="E392" s="788"/>
      <c r="F392" s="788"/>
      <c r="H392" s="788"/>
      <c r="J392" s="1191"/>
    </row>
    <row r="393" spans="2:10" s="786" customFormat="1">
      <c r="B393" s="787"/>
      <c r="C393" s="788"/>
      <c r="D393" s="788"/>
      <c r="E393" s="788"/>
      <c r="F393" s="788"/>
      <c r="H393" s="788"/>
      <c r="J393" s="1191"/>
    </row>
    <row r="394" spans="2:10" s="786" customFormat="1">
      <c r="B394" s="787"/>
      <c r="C394" s="788"/>
      <c r="D394" s="788"/>
      <c r="E394" s="788"/>
      <c r="F394" s="788"/>
      <c r="H394" s="788"/>
      <c r="J394" s="1191"/>
    </row>
    <row r="395" spans="2:10" s="786" customFormat="1">
      <c r="B395" s="787"/>
      <c r="C395" s="788"/>
      <c r="D395" s="788"/>
      <c r="E395" s="788"/>
      <c r="F395" s="788"/>
      <c r="H395" s="788"/>
      <c r="J395" s="1191"/>
    </row>
    <row r="396" spans="2:10" s="786" customFormat="1">
      <c r="B396" s="787"/>
      <c r="C396" s="788"/>
      <c r="D396" s="788"/>
      <c r="E396" s="788"/>
      <c r="F396" s="788"/>
      <c r="H396" s="788"/>
      <c r="J396" s="1191"/>
    </row>
    <row r="397" spans="2:10" s="786" customFormat="1">
      <c r="B397" s="787"/>
      <c r="C397" s="788"/>
      <c r="D397" s="788"/>
      <c r="E397" s="788"/>
      <c r="F397" s="788"/>
      <c r="H397" s="788"/>
      <c r="J397" s="1191"/>
    </row>
    <row r="398" spans="2:10" s="786" customFormat="1">
      <c r="B398" s="787"/>
      <c r="C398" s="788"/>
      <c r="D398" s="788"/>
      <c r="E398" s="788"/>
      <c r="F398" s="788"/>
      <c r="H398" s="788"/>
      <c r="J398" s="1191"/>
    </row>
    <row r="399" spans="2:10" s="786" customFormat="1">
      <c r="B399" s="787"/>
      <c r="C399" s="788"/>
      <c r="D399" s="788"/>
      <c r="E399" s="788"/>
      <c r="F399" s="788"/>
      <c r="H399" s="788"/>
      <c r="J399" s="1191"/>
    </row>
    <row r="400" spans="2:10" s="786" customFormat="1">
      <c r="B400" s="787"/>
      <c r="C400" s="788"/>
      <c r="D400" s="788"/>
      <c r="E400" s="788"/>
      <c r="F400" s="788"/>
      <c r="H400" s="788"/>
      <c r="J400" s="1191"/>
    </row>
    <row r="401" spans="2:10" s="786" customFormat="1">
      <c r="B401" s="787"/>
      <c r="C401" s="788"/>
      <c r="D401" s="788"/>
      <c r="E401" s="788"/>
      <c r="F401" s="788"/>
      <c r="H401" s="788"/>
      <c r="J401" s="1191"/>
    </row>
    <row r="402" spans="2:10" s="786" customFormat="1">
      <c r="B402" s="787"/>
      <c r="C402" s="788"/>
      <c r="D402" s="788"/>
      <c r="E402" s="788"/>
      <c r="F402" s="788"/>
      <c r="H402" s="788"/>
      <c r="J402" s="1191"/>
    </row>
    <row r="403" spans="2:10" s="786" customFormat="1">
      <c r="B403" s="787"/>
      <c r="C403" s="788"/>
      <c r="D403" s="788"/>
      <c r="E403" s="788"/>
      <c r="F403" s="788"/>
      <c r="H403" s="788"/>
      <c r="J403" s="1191"/>
    </row>
    <row r="404" spans="2:10" s="786" customFormat="1">
      <c r="B404" s="787"/>
      <c r="C404" s="788"/>
      <c r="D404" s="788"/>
      <c r="E404" s="788"/>
      <c r="F404" s="788"/>
      <c r="H404" s="788"/>
      <c r="J404" s="1191"/>
    </row>
    <row r="405" spans="2:10" s="786" customFormat="1">
      <c r="B405" s="787"/>
      <c r="C405" s="788"/>
      <c r="D405" s="788"/>
      <c r="E405" s="788"/>
      <c r="F405" s="788"/>
      <c r="H405" s="788"/>
      <c r="J405" s="1191"/>
    </row>
    <row r="406" spans="2:10" s="786" customFormat="1">
      <c r="B406" s="787"/>
      <c r="C406" s="788"/>
      <c r="D406" s="788"/>
      <c r="E406" s="788"/>
      <c r="F406" s="788"/>
      <c r="H406" s="788"/>
      <c r="J406" s="1191"/>
    </row>
    <row r="407" spans="2:10" s="786" customFormat="1">
      <c r="B407" s="787"/>
      <c r="C407" s="788"/>
      <c r="D407" s="788"/>
      <c r="E407" s="788"/>
      <c r="F407" s="788"/>
      <c r="H407" s="788"/>
      <c r="J407" s="1191"/>
    </row>
    <row r="408" spans="2:10" s="786" customFormat="1">
      <c r="B408" s="787"/>
      <c r="C408" s="788"/>
      <c r="D408" s="788"/>
      <c r="E408" s="788"/>
      <c r="F408" s="788"/>
      <c r="H408" s="788"/>
      <c r="J408" s="1191"/>
    </row>
    <row r="409" spans="2:10" s="786" customFormat="1">
      <c r="B409" s="787"/>
      <c r="C409" s="788"/>
      <c r="D409" s="788"/>
      <c r="E409" s="788"/>
      <c r="F409" s="788"/>
      <c r="H409" s="788"/>
      <c r="J409" s="1191"/>
    </row>
    <row r="410" spans="2:10" s="786" customFormat="1">
      <c r="B410" s="787"/>
      <c r="C410" s="788"/>
      <c r="D410" s="788"/>
      <c r="E410" s="788"/>
      <c r="F410" s="788"/>
      <c r="H410" s="788"/>
      <c r="J410" s="1191"/>
    </row>
    <row r="411" spans="2:10" s="786" customFormat="1">
      <c r="B411" s="787"/>
      <c r="C411" s="788"/>
      <c r="D411" s="788"/>
      <c r="E411" s="788"/>
      <c r="F411" s="788"/>
      <c r="H411" s="788"/>
      <c r="J411" s="1191"/>
    </row>
    <row r="412" spans="2:10" s="786" customFormat="1">
      <c r="B412" s="787"/>
      <c r="C412" s="788"/>
      <c r="D412" s="788"/>
      <c r="E412" s="788"/>
      <c r="F412" s="788"/>
      <c r="H412" s="788"/>
      <c r="J412" s="1191"/>
    </row>
    <row r="413" spans="2:10" s="786" customFormat="1">
      <c r="B413" s="787"/>
      <c r="C413" s="788"/>
      <c r="D413" s="788"/>
      <c r="E413" s="788"/>
      <c r="F413" s="788"/>
      <c r="H413" s="788"/>
      <c r="J413" s="1191"/>
    </row>
    <row r="414" spans="2:10" s="786" customFormat="1">
      <c r="B414" s="787"/>
      <c r="C414" s="788"/>
      <c r="D414" s="788"/>
      <c r="E414" s="788"/>
      <c r="F414" s="788"/>
      <c r="H414" s="788"/>
      <c r="J414" s="1191"/>
    </row>
    <row r="415" spans="2:10" s="786" customFormat="1">
      <c r="B415" s="787"/>
      <c r="C415" s="788"/>
      <c r="D415" s="788"/>
      <c r="E415" s="788"/>
      <c r="F415" s="788"/>
      <c r="H415" s="788"/>
      <c r="J415" s="1191"/>
    </row>
    <row r="416" spans="2:10" s="786" customFormat="1">
      <c r="B416" s="787"/>
      <c r="C416" s="788"/>
      <c r="D416" s="788"/>
      <c r="E416" s="788"/>
      <c r="F416" s="788"/>
      <c r="H416" s="788"/>
      <c r="J416" s="1191"/>
    </row>
    <row r="417" spans="2:10" s="786" customFormat="1">
      <c r="B417" s="787"/>
      <c r="C417" s="788"/>
      <c r="D417" s="788"/>
      <c r="E417" s="788"/>
      <c r="F417" s="788"/>
      <c r="H417" s="788"/>
      <c r="J417" s="1191"/>
    </row>
    <row r="418" spans="2:10" s="786" customFormat="1">
      <c r="B418" s="787"/>
      <c r="C418" s="788"/>
      <c r="D418" s="788"/>
      <c r="E418" s="788"/>
      <c r="F418" s="788"/>
      <c r="H418" s="788"/>
      <c r="J418" s="1191"/>
    </row>
    <row r="419" spans="2:10" s="786" customFormat="1">
      <c r="B419" s="787"/>
      <c r="C419" s="788"/>
      <c r="D419" s="788"/>
      <c r="E419" s="788"/>
      <c r="F419" s="788"/>
      <c r="H419" s="788"/>
      <c r="J419" s="1191"/>
    </row>
    <row r="420" spans="2:10" s="786" customFormat="1">
      <c r="B420" s="787"/>
      <c r="C420" s="788"/>
      <c r="D420" s="788"/>
      <c r="E420" s="788"/>
      <c r="F420" s="788"/>
      <c r="H420" s="788"/>
      <c r="J420" s="1191"/>
    </row>
    <row r="421" spans="2:10" s="786" customFormat="1">
      <c r="B421" s="787"/>
      <c r="C421" s="788"/>
      <c r="D421" s="788"/>
      <c r="E421" s="788"/>
      <c r="F421" s="788"/>
      <c r="H421" s="788"/>
      <c r="J421" s="1191"/>
    </row>
    <row r="422" spans="2:10" s="786" customFormat="1">
      <c r="B422" s="787"/>
      <c r="C422" s="788"/>
      <c r="D422" s="788"/>
      <c r="E422" s="788"/>
      <c r="F422" s="788"/>
      <c r="H422" s="788"/>
      <c r="J422" s="1191"/>
    </row>
    <row r="423" spans="2:10" s="786" customFormat="1">
      <c r="B423" s="787"/>
      <c r="C423" s="788"/>
      <c r="D423" s="788"/>
      <c r="E423" s="788"/>
      <c r="F423" s="788"/>
      <c r="H423" s="788"/>
      <c r="J423" s="1191"/>
    </row>
    <row r="424" spans="2:10" s="786" customFormat="1">
      <c r="B424" s="787"/>
      <c r="C424" s="788"/>
      <c r="D424" s="788"/>
      <c r="E424" s="788"/>
      <c r="F424" s="788"/>
      <c r="H424" s="788"/>
      <c r="J424" s="1191"/>
    </row>
    <row r="425" spans="2:10" s="786" customFormat="1">
      <c r="B425" s="787"/>
      <c r="C425" s="788"/>
      <c r="D425" s="788"/>
      <c r="E425" s="788"/>
      <c r="F425" s="788"/>
      <c r="H425" s="788"/>
      <c r="J425" s="1191"/>
    </row>
    <row r="426" spans="2:10" s="786" customFormat="1">
      <c r="B426" s="787"/>
      <c r="C426" s="788"/>
      <c r="D426" s="788"/>
      <c r="E426" s="788"/>
      <c r="F426" s="788"/>
      <c r="H426" s="788"/>
      <c r="J426" s="1191"/>
    </row>
    <row r="427" spans="2:10" s="786" customFormat="1">
      <c r="B427" s="787"/>
      <c r="C427" s="788"/>
      <c r="D427" s="788"/>
      <c r="E427" s="788"/>
      <c r="F427" s="788"/>
      <c r="H427" s="788"/>
      <c r="J427" s="1191"/>
    </row>
    <row r="428" spans="2:10" s="786" customFormat="1">
      <c r="B428" s="787"/>
      <c r="C428" s="788"/>
      <c r="D428" s="788"/>
      <c r="E428" s="788"/>
      <c r="F428" s="788"/>
      <c r="H428" s="788"/>
      <c r="J428" s="1191"/>
    </row>
    <row r="429" spans="2:10" s="786" customFormat="1">
      <c r="B429" s="787"/>
      <c r="C429" s="788"/>
      <c r="D429" s="788"/>
      <c r="E429" s="788"/>
      <c r="F429" s="788"/>
      <c r="H429" s="788"/>
      <c r="J429" s="1191"/>
    </row>
    <row r="430" spans="2:10" s="786" customFormat="1">
      <c r="B430" s="787"/>
      <c r="C430" s="788"/>
      <c r="D430" s="788"/>
      <c r="E430" s="788"/>
      <c r="F430" s="788"/>
      <c r="H430" s="788"/>
      <c r="J430" s="1191"/>
    </row>
    <row r="431" spans="2:10" s="786" customFormat="1">
      <c r="B431" s="787"/>
      <c r="C431" s="788"/>
      <c r="D431" s="788"/>
      <c r="E431" s="788"/>
      <c r="F431" s="788"/>
      <c r="H431" s="788"/>
      <c r="J431" s="1191"/>
    </row>
    <row r="432" spans="2:10" s="786" customFormat="1">
      <c r="B432" s="787"/>
      <c r="C432" s="788"/>
      <c r="D432" s="788"/>
      <c r="E432" s="788"/>
      <c r="F432" s="788"/>
      <c r="H432" s="788"/>
      <c r="J432" s="1191"/>
    </row>
    <row r="433" spans="2:10" s="786" customFormat="1">
      <c r="B433" s="787"/>
      <c r="C433" s="788"/>
      <c r="D433" s="788"/>
      <c r="E433" s="788"/>
      <c r="F433" s="788"/>
      <c r="H433" s="788"/>
      <c r="J433" s="1191"/>
    </row>
    <row r="434" spans="2:10" s="786" customFormat="1">
      <c r="B434" s="787"/>
      <c r="C434" s="788"/>
      <c r="D434" s="788"/>
      <c r="E434" s="788"/>
      <c r="F434" s="788"/>
      <c r="H434" s="788"/>
      <c r="J434" s="1191"/>
    </row>
    <row r="435" spans="2:10" s="786" customFormat="1">
      <c r="B435" s="787"/>
      <c r="C435" s="788"/>
      <c r="D435" s="788"/>
      <c r="E435" s="788"/>
      <c r="F435" s="788"/>
      <c r="H435" s="788"/>
      <c r="J435" s="1191"/>
    </row>
    <row r="436" spans="2:10" s="786" customFormat="1">
      <c r="B436" s="787"/>
      <c r="C436" s="788"/>
      <c r="D436" s="788"/>
      <c r="E436" s="788"/>
      <c r="F436" s="788"/>
      <c r="H436" s="788"/>
      <c r="J436" s="1191"/>
    </row>
    <row r="437" spans="2:10" s="786" customFormat="1">
      <c r="B437" s="787"/>
      <c r="C437" s="788"/>
      <c r="D437" s="788"/>
      <c r="E437" s="788"/>
      <c r="F437" s="788"/>
      <c r="H437" s="788"/>
      <c r="J437" s="1191"/>
    </row>
    <row r="438" spans="2:10" s="786" customFormat="1">
      <c r="B438" s="787"/>
      <c r="C438" s="788"/>
      <c r="D438" s="788"/>
      <c r="E438" s="788"/>
      <c r="F438" s="788"/>
      <c r="H438" s="788"/>
      <c r="J438" s="1191"/>
    </row>
    <row r="439" spans="2:10" s="786" customFormat="1">
      <c r="B439" s="787"/>
      <c r="C439" s="788"/>
      <c r="D439" s="788"/>
      <c r="E439" s="788"/>
      <c r="F439" s="788"/>
      <c r="H439" s="788"/>
      <c r="J439" s="1191"/>
    </row>
    <row r="440" spans="2:10" s="786" customFormat="1">
      <c r="B440" s="787"/>
      <c r="C440" s="788"/>
      <c r="D440" s="788"/>
      <c r="E440" s="788"/>
      <c r="F440" s="788"/>
      <c r="H440" s="788"/>
      <c r="J440" s="1191"/>
    </row>
    <row r="441" spans="2:10" s="786" customFormat="1">
      <c r="B441" s="787"/>
      <c r="C441" s="788"/>
      <c r="D441" s="788"/>
      <c r="E441" s="788"/>
      <c r="F441" s="788"/>
      <c r="H441" s="788"/>
      <c r="J441" s="1191"/>
    </row>
    <row r="442" spans="2:10" s="786" customFormat="1">
      <c r="B442" s="787"/>
      <c r="C442" s="788"/>
      <c r="D442" s="788"/>
      <c r="E442" s="788"/>
      <c r="F442" s="788"/>
      <c r="H442" s="788"/>
      <c r="J442" s="1191"/>
    </row>
    <row r="443" spans="2:10" s="786" customFormat="1">
      <c r="B443" s="787"/>
      <c r="C443" s="788"/>
      <c r="D443" s="788"/>
      <c r="E443" s="788"/>
      <c r="F443" s="788"/>
      <c r="H443" s="788"/>
      <c r="J443" s="1191"/>
    </row>
    <row r="444" spans="2:10" s="786" customFormat="1">
      <c r="B444" s="787"/>
      <c r="C444" s="788"/>
      <c r="D444" s="788"/>
      <c r="E444" s="788"/>
      <c r="F444" s="788"/>
      <c r="H444" s="788"/>
      <c r="J444" s="1191"/>
    </row>
    <row r="445" spans="2:10" s="786" customFormat="1">
      <c r="B445" s="787"/>
      <c r="C445" s="788"/>
      <c r="D445" s="788"/>
      <c r="E445" s="788"/>
      <c r="F445" s="788"/>
      <c r="H445" s="788"/>
      <c r="J445" s="1191"/>
    </row>
    <row r="446" spans="2:10" s="786" customFormat="1">
      <c r="B446" s="787"/>
      <c r="C446" s="788"/>
      <c r="D446" s="788"/>
      <c r="E446" s="788"/>
      <c r="F446" s="788"/>
      <c r="H446" s="788"/>
      <c r="J446" s="1191"/>
    </row>
    <row r="447" spans="2:10" s="786" customFormat="1">
      <c r="B447" s="787"/>
      <c r="C447" s="788"/>
      <c r="D447" s="788"/>
      <c r="E447" s="788"/>
      <c r="F447" s="788"/>
      <c r="H447" s="788"/>
      <c r="J447" s="1191"/>
    </row>
    <row r="448" spans="2:10" s="786" customFormat="1">
      <c r="B448" s="787"/>
      <c r="C448" s="788"/>
      <c r="D448" s="788"/>
      <c r="E448" s="788"/>
      <c r="F448" s="788"/>
      <c r="H448" s="788"/>
      <c r="J448" s="1191"/>
    </row>
    <row r="449" spans="2:10" s="786" customFormat="1">
      <c r="B449" s="787"/>
      <c r="C449" s="788"/>
      <c r="D449" s="788"/>
      <c r="E449" s="788"/>
      <c r="F449" s="788"/>
      <c r="H449" s="788"/>
      <c r="J449" s="1191"/>
    </row>
    <row r="450" spans="2:10" s="786" customFormat="1">
      <c r="B450" s="787"/>
      <c r="C450" s="788"/>
      <c r="D450" s="788"/>
      <c r="E450" s="788"/>
      <c r="F450" s="788"/>
      <c r="H450" s="788"/>
      <c r="J450" s="1191"/>
    </row>
    <row r="451" spans="2:10" s="786" customFormat="1">
      <c r="B451" s="787"/>
      <c r="C451" s="788"/>
      <c r="D451" s="788"/>
      <c r="E451" s="788"/>
      <c r="F451" s="788"/>
      <c r="H451" s="788"/>
      <c r="J451" s="1191"/>
    </row>
    <row r="452" spans="2:10" s="786" customFormat="1">
      <c r="B452" s="787"/>
      <c r="C452" s="788"/>
      <c r="D452" s="788"/>
      <c r="E452" s="788"/>
      <c r="F452" s="788"/>
      <c r="H452" s="788"/>
      <c r="J452" s="1191"/>
    </row>
    <row r="453" spans="2:10" s="786" customFormat="1">
      <c r="B453" s="787"/>
      <c r="C453" s="788"/>
      <c r="D453" s="788"/>
      <c r="E453" s="788"/>
      <c r="F453" s="788"/>
      <c r="H453" s="788"/>
      <c r="J453" s="1191"/>
    </row>
    <row r="454" spans="2:10" s="786" customFormat="1">
      <c r="B454" s="787"/>
      <c r="C454" s="788"/>
      <c r="D454" s="788"/>
      <c r="E454" s="788"/>
      <c r="F454" s="788"/>
      <c r="H454" s="788"/>
      <c r="J454" s="1191"/>
    </row>
    <row r="455" spans="2:10" s="786" customFormat="1">
      <c r="B455" s="787"/>
      <c r="C455" s="788"/>
      <c r="D455" s="788"/>
      <c r="E455" s="788"/>
      <c r="F455" s="788"/>
      <c r="H455" s="788"/>
      <c r="J455" s="1191"/>
    </row>
    <row r="456" spans="2:10" s="786" customFormat="1">
      <c r="B456" s="787"/>
      <c r="C456" s="788"/>
      <c r="D456" s="788"/>
      <c r="E456" s="788"/>
      <c r="F456" s="788"/>
      <c r="H456" s="788"/>
      <c r="J456" s="1191"/>
    </row>
    <row r="457" spans="2:10" s="786" customFormat="1">
      <c r="B457" s="787"/>
      <c r="C457" s="788"/>
      <c r="D457" s="788"/>
      <c r="E457" s="788"/>
      <c r="F457" s="788"/>
      <c r="H457" s="788"/>
      <c r="J457" s="1191"/>
    </row>
    <row r="458" spans="2:10" s="786" customFormat="1">
      <c r="B458" s="787"/>
      <c r="C458" s="788"/>
      <c r="D458" s="788"/>
      <c r="E458" s="788"/>
      <c r="F458" s="788"/>
      <c r="H458" s="788"/>
      <c r="J458" s="1191"/>
    </row>
    <row r="459" spans="2:10" s="786" customFormat="1">
      <c r="B459" s="787"/>
      <c r="C459" s="788"/>
      <c r="D459" s="788"/>
      <c r="E459" s="788"/>
      <c r="F459" s="788"/>
      <c r="H459" s="788"/>
      <c r="J459" s="1191"/>
    </row>
    <row r="460" spans="2:10" s="786" customFormat="1">
      <c r="B460" s="787"/>
      <c r="C460" s="788"/>
      <c r="D460" s="788"/>
      <c r="E460" s="788"/>
      <c r="F460" s="788"/>
      <c r="H460" s="788"/>
      <c r="J460" s="1191"/>
    </row>
    <row r="461" spans="2:10" s="786" customFormat="1">
      <c r="B461" s="787"/>
      <c r="C461" s="788"/>
      <c r="D461" s="788"/>
      <c r="E461" s="788"/>
      <c r="F461" s="788"/>
      <c r="H461" s="788"/>
      <c r="J461" s="1191"/>
    </row>
    <row r="462" spans="2:10" s="786" customFormat="1">
      <c r="B462" s="787"/>
      <c r="C462" s="788"/>
      <c r="D462" s="788"/>
      <c r="E462" s="788"/>
      <c r="F462" s="788"/>
      <c r="H462" s="788"/>
      <c r="J462" s="1191"/>
    </row>
    <row r="463" spans="2:10" s="786" customFormat="1">
      <c r="B463" s="787"/>
      <c r="C463" s="788"/>
      <c r="D463" s="788"/>
      <c r="E463" s="788"/>
      <c r="F463" s="788"/>
      <c r="H463" s="788"/>
      <c r="J463" s="1191"/>
    </row>
    <row r="464" spans="2:10" s="786" customFormat="1">
      <c r="B464" s="787"/>
      <c r="C464" s="788"/>
      <c r="D464" s="788"/>
      <c r="E464" s="788"/>
      <c r="F464" s="788"/>
      <c r="H464" s="788"/>
      <c r="J464" s="1191"/>
    </row>
    <row r="465" spans="2:10" s="786" customFormat="1">
      <c r="B465" s="787"/>
      <c r="C465" s="788"/>
      <c r="D465" s="788"/>
      <c r="E465" s="788"/>
      <c r="F465" s="788"/>
      <c r="H465" s="788"/>
      <c r="J465" s="1191"/>
    </row>
    <row r="466" spans="2:10" s="786" customFormat="1">
      <c r="B466" s="787"/>
      <c r="C466" s="788"/>
      <c r="D466" s="788"/>
      <c r="E466" s="788"/>
      <c r="F466" s="788"/>
      <c r="H466" s="788"/>
      <c r="J466" s="1191"/>
    </row>
    <row r="467" spans="2:10" s="786" customFormat="1">
      <c r="B467" s="787"/>
      <c r="C467" s="788"/>
      <c r="D467" s="788"/>
      <c r="E467" s="788"/>
      <c r="F467" s="788"/>
      <c r="H467" s="788"/>
      <c r="J467" s="1191"/>
    </row>
    <row r="468" spans="2:10" s="786" customFormat="1">
      <c r="B468" s="787"/>
      <c r="C468" s="788"/>
      <c r="D468" s="788"/>
      <c r="E468" s="788"/>
      <c r="F468" s="788"/>
      <c r="H468" s="788"/>
      <c r="J468" s="1191"/>
    </row>
    <row r="469" spans="2:10" s="786" customFormat="1">
      <c r="B469" s="787"/>
      <c r="C469" s="788"/>
      <c r="D469" s="788"/>
      <c r="E469" s="788"/>
      <c r="F469" s="788"/>
      <c r="H469" s="788"/>
      <c r="J469" s="1191"/>
    </row>
    <row r="470" spans="2:10" s="786" customFormat="1">
      <c r="B470" s="787"/>
      <c r="C470" s="788"/>
      <c r="D470" s="788"/>
      <c r="E470" s="788"/>
      <c r="F470" s="788"/>
      <c r="H470" s="788"/>
      <c r="J470" s="1191"/>
    </row>
    <row r="471" spans="2:10" s="786" customFormat="1">
      <c r="B471" s="787"/>
      <c r="C471" s="788"/>
      <c r="D471" s="788"/>
      <c r="E471" s="788"/>
      <c r="F471" s="788"/>
      <c r="H471" s="788"/>
      <c r="J471" s="1191"/>
    </row>
    <row r="472" spans="2:10" s="786" customFormat="1">
      <c r="B472" s="787"/>
      <c r="C472" s="788"/>
      <c r="D472" s="788"/>
      <c r="E472" s="788"/>
      <c r="F472" s="788"/>
      <c r="H472" s="788"/>
      <c r="J472" s="1191"/>
    </row>
    <row r="473" spans="2:10" s="786" customFormat="1">
      <c r="B473" s="787"/>
      <c r="C473" s="788"/>
      <c r="D473" s="788"/>
      <c r="E473" s="788"/>
      <c r="F473" s="788"/>
      <c r="H473" s="788"/>
      <c r="J473" s="1191"/>
    </row>
    <row r="474" spans="2:10" s="786" customFormat="1">
      <c r="B474" s="787"/>
      <c r="C474" s="788"/>
      <c r="D474" s="788"/>
      <c r="E474" s="788"/>
      <c r="F474" s="788"/>
      <c r="H474" s="788"/>
      <c r="J474" s="1191"/>
    </row>
    <row r="475" spans="2:10" s="786" customFormat="1">
      <c r="B475" s="787"/>
      <c r="C475" s="788"/>
      <c r="D475" s="788"/>
      <c r="E475" s="788"/>
      <c r="F475" s="788"/>
      <c r="H475" s="788"/>
      <c r="J475" s="1191"/>
    </row>
    <row r="476" spans="2:10" s="786" customFormat="1">
      <c r="B476" s="787"/>
      <c r="C476" s="788"/>
      <c r="D476" s="788"/>
      <c r="E476" s="788"/>
      <c r="F476" s="788"/>
      <c r="H476" s="788"/>
      <c r="J476" s="1191"/>
    </row>
    <row r="477" spans="2:10" s="786" customFormat="1">
      <c r="B477" s="787"/>
      <c r="C477" s="788"/>
      <c r="D477" s="788"/>
      <c r="E477" s="788"/>
      <c r="F477" s="788"/>
      <c r="H477" s="788"/>
      <c r="J477" s="1191"/>
    </row>
    <row r="478" spans="2:10" s="786" customFormat="1">
      <c r="B478" s="787"/>
      <c r="C478" s="788"/>
      <c r="D478" s="788"/>
      <c r="E478" s="788"/>
      <c r="F478" s="788"/>
      <c r="H478" s="788"/>
      <c r="J478" s="1191"/>
    </row>
    <row r="479" spans="2:10" s="786" customFormat="1">
      <c r="B479" s="787"/>
      <c r="C479" s="788"/>
      <c r="D479" s="788"/>
      <c r="E479" s="788"/>
      <c r="F479" s="788"/>
      <c r="H479" s="788"/>
      <c r="J479" s="1191"/>
    </row>
    <row r="480" spans="2:10" s="786" customFormat="1">
      <c r="B480" s="787"/>
      <c r="C480" s="788"/>
      <c r="D480" s="788"/>
      <c r="E480" s="788"/>
      <c r="F480" s="788"/>
      <c r="H480" s="788"/>
      <c r="J480" s="1191"/>
    </row>
    <row r="481" spans="2:10" s="786" customFormat="1">
      <c r="B481" s="787"/>
      <c r="C481" s="788"/>
      <c r="D481" s="788"/>
      <c r="E481" s="788"/>
      <c r="F481" s="788"/>
      <c r="H481" s="788"/>
      <c r="J481" s="1191"/>
    </row>
    <row r="482" spans="2:10" s="786" customFormat="1">
      <c r="B482" s="787"/>
      <c r="C482" s="788"/>
      <c r="D482" s="788"/>
      <c r="E482" s="788"/>
      <c r="F482" s="788"/>
      <c r="H482" s="788"/>
      <c r="J482" s="1191"/>
    </row>
    <row r="483" spans="2:10" s="786" customFormat="1">
      <c r="B483" s="787"/>
      <c r="C483" s="788"/>
      <c r="D483" s="788"/>
      <c r="E483" s="788"/>
      <c r="F483" s="788"/>
      <c r="H483" s="788"/>
      <c r="J483" s="1191"/>
    </row>
    <row r="484" spans="2:10" s="786" customFormat="1">
      <c r="B484" s="787"/>
      <c r="C484" s="788"/>
      <c r="D484" s="788"/>
      <c r="E484" s="788"/>
      <c r="F484" s="788"/>
      <c r="H484" s="788"/>
      <c r="J484" s="1191"/>
    </row>
    <row r="485" spans="2:10" s="786" customFormat="1">
      <c r="B485" s="787"/>
      <c r="C485" s="788"/>
      <c r="D485" s="788"/>
      <c r="E485" s="788"/>
      <c r="F485" s="788"/>
      <c r="H485" s="788"/>
      <c r="J485" s="1191"/>
    </row>
    <row r="486" spans="2:10" s="786" customFormat="1">
      <c r="B486" s="787"/>
      <c r="C486" s="788"/>
      <c r="D486" s="788"/>
      <c r="E486" s="788"/>
      <c r="F486" s="788"/>
      <c r="H486" s="788"/>
      <c r="J486" s="1191"/>
    </row>
    <row r="487" spans="2:10" s="786" customFormat="1">
      <c r="B487" s="787"/>
      <c r="C487" s="788"/>
      <c r="D487" s="788"/>
      <c r="E487" s="788"/>
      <c r="F487" s="788"/>
      <c r="H487" s="788"/>
      <c r="J487" s="1191"/>
    </row>
    <row r="488" spans="2:10" s="786" customFormat="1">
      <c r="B488" s="787"/>
      <c r="C488" s="788"/>
      <c r="D488" s="788"/>
      <c r="E488" s="788"/>
      <c r="F488" s="788"/>
      <c r="H488" s="788"/>
      <c r="J488" s="1191"/>
    </row>
    <row r="489" spans="2:10" s="786" customFormat="1">
      <c r="B489" s="787"/>
      <c r="C489" s="788"/>
      <c r="D489" s="788"/>
      <c r="E489" s="788"/>
      <c r="F489" s="788"/>
      <c r="H489" s="788"/>
      <c r="J489" s="1191"/>
    </row>
    <row r="490" spans="2:10" s="786" customFormat="1">
      <c r="B490" s="787"/>
      <c r="C490" s="788"/>
      <c r="D490" s="788"/>
      <c r="E490" s="788"/>
      <c r="F490" s="788"/>
      <c r="H490" s="788"/>
      <c r="J490" s="1191"/>
    </row>
    <row r="491" spans="2:10" s="786" customFormat="1">
      <c r="B491" s="787"/>
      <c r="C491" s="788"/>
      <c r="D491" s="788"/>
      <c r="E491" s="788"/>
      <c r="F491" s="788"/>
      <c r="H491" s="788"/>
      <c r="J491" s="1191"/>
    </row>
    <row r="492" spans="2:10" s="786" customFormat="1">
      <c r="B492" s="787"/>
      <c r="C492" s="788"/>
      <c r="D492" s="788"/>
      <c r="E492" s="788"/>
      <c r="F492" s="788"/>
      <c r="H492" s="788"/>
      <c r="J492" s="1191"/>
    </row>
    <row r="493" spans="2:10" s="786" customFormat="1">
      <c r="B493" s="787"/>
      <c r="C493" s="788"/>
      <c r="D493" s="788"/>
      <c r="E493" s="788"/>
      <c r="F493" s="788"/>
      <c r="H493" s="788"/>
      <c r="J493" s="1191"/>
    </row>
    <row r="494" spans="2:10" s="786" customFormat="1">
      <c r="B494" s="787"/>
      <c r="C494" s="788"/>
      <c r="D494" s="788"/>
      <c r="E494" s="788"/>
      <c r="F494" s="788"/>
      <c r="H494" s="788"/>
      <c r="J494" s="1191"/>
    </row>
    <row r="495" spans="2:10" s="786" customFormat="1">
      <c r="B495" s="787"/>
      <c r="C495" s="788"/>
      <c r="D495" s="788"/>
      <c r="E495" s="788"/>
      <c r="F495" s="788"/>
      <c r="H495" s="788"/>
      <c r="J495" s="1191"/>
    </row>
    <row r="496" spans="2:10" s="786" customFormat="1">
      <c r="B496" s="787"/>
      <c r="C496" s="788"/>
      <c r="D496" s="788"/>
      <c r="E496" s="788"/>
      <c r="F496" s="788"/>
      <c r="H496" s="788"/>
      <c r="J496" s="1191"/>
    </row>
    <row r="497" spans="2:10" s="786" customFormat="1">
      <c r="B497" s="787"/>
      <c r="C497" s="788"/>
      <c r="D497" s="788"/>
      <c r="E497" s="788"/>
      <c r="F497" s="788"/>
      <c r="H497" s="788"/>
      <c r="J497" s="1191"/>
    </row>
    <row r="498" spans="2:10" s="786" customFormat="1">
      <c r="B498" s="787"/>
      <c r="C498" s="788"/>
      <c r="D498" s="788"/>
      <c r="E498" s="788"/>
      <c r="F498" s="788"/>
      <c r="H498" s="788"/>
      <c r="J498" s="1191"/>
    </row>
    <row r="499" spans="2:10" s="786" customFormat="1">
      <c r="B499" s="787"/>
      <c r="C499" s="788"/>
      <c r="D499" s="788"/>
      <c r="E499" s="788"/>
      <c r="F499" s="788"/>
      <c r="H499" s="788"/>
      <c r="J499" s="1191"/>
    </row>
    <row r="500" spans="2:10" s="786" customFormat="1">
      <c r="B500" s="787"/>
      <c r="C500" s="788"/>
      <c r="D500" s="788"/>
      <c r="E500" s="788"/>
      <c r="F500" s="788"/>
      <c r="H500" s="788"/>
      <c r="J500" s="1191"/>
    </row>
    <row r="501" spans="2:10" s="786" customFormat="1">
      <c r="B501" s="787"/>
      <c r="C501" s="788"/>
      <c r="D501" s="788"/>
      <c r="E501" s="788"/>
      <c r="F501" s="788"/>
      <c r="H501" s="788"/>
      <c r="J501" s="1191"/>
    </row>
    <row r="502" spans="2:10" s="786" customFormat="1">
      <c r="B502" s="787"/>
      <c r="C502" s="788"/>
      <c r="D502" s="788"/>
      <c r="E502" s="788"/>
      <c r="F502" s="788"/>
      <c r="H502" s="788"/>
      <c r="J502" s="1191"/>
    </row>
    <row r="503" spans="2:10" s="786" customFormat="1">
      <c r="B503" s="787"/>
      <c r="C503" s="788"/>
      <c r="D503" s="788"/>
      <c r="E503" s="788"/>
      <c r="F503" s="788"/>
      <c r="H503" s="788"/>
      <c r="J503" s="1191"/>
    </row>
    <row r="504" spans="2:10" s="786" customFormat="1">
      <c r="B504" s="787"/>
      <c r="C504" s="788"/>
      <c r="D504" s="788"/>
      <c r="E504" s="788"/>
      <c r="F504" s="788"/>
      <c r="H504" s="788"/>
      <c r="J504" s="1191"/>
    </row>
    <row r="505" spans="2:10" s="786" customFormat="1">
      <c r="B505" s="787"/>
      <c r="C505" s="788"/>
      <c r="D505" s="788"/>
      <c r="E505" s="788"/>
      <c r="F505" s="788"/>
      <c r="H505" s="788"/>
      <c r="J505" s="1191"/>
    </row>
    <row r="506" spans="2:10" s="786" customFormat="1">
      <c r="B506" s="787"/>
      <c r="C506" s="788"/>
      <c r="D506" s="788"/>
      <c r="E506" s="788"/>
      <c r="F506" s="788"/>
      <c r="H506" s="788"/>
      <c r="J506" s="1191"/>
    </row>
    <row r="507" spans="2:10" s="786" customFormat="1">
      <c r="B507" s="787"/>
      <c r="C507" s="788"/>
      <c r="D507" s="788"/>
      <c r="E507" s="788"/>
      <c r="F507" s="788"/>
      <c r="H507" s="788"/>
      <c r="J507" s="1191"/>
    </row>
    <row r="508" spans="2:10" s="786" customFormat="1">
      <c r="B508" s="787"/>
      <c r="C508" s="788"/>
      <c r="D508" s="788"/>
      <c r="E508" s="788"/>
      <c r="F508" s="788"/>
      <c r="H508" s="788"/>
      <c r="J508" s="1191"/>
    </row>
    <row r="509" spans="2:10" s="786" customFormat="1">
      <c r="B509" s="787"/>
      <c r="C509" s="788"/>
      <c r="D509" s="788"/>
      <c r="E509" s="788"/>
      <c r="F509" s="788"/>
      <c r="H509" s="788"/>
      <c r="J509" s="1191"/>
    </row>
    <row r="510" spans="2:10" s="786" customFormat="1">
      <c r="B510" s="787"/>
      <c r="C510" s="788"/>
      <c r="D510" s="788"/>
      <c r="E510" s="788"/>
      <c r="F510" s="788"/>
      <c r="H510" s="788"/>
      <c r="J510" s="1191"/>
    </row>
    <row r="511" spans="2:10" s="786" customFormat="1">
      <c r="B511" s="787"/>
      <c r="C511" s="788"/>
      <c r="D511" s="788"/>
      <c r="E511" s="788"/>
      <c r="F511" s="788"/>
      <c r="H511" s="788"/>
      <c r="J511" s="1191"/>
    </row>
    <row r="512" spans="2:10" s="786" customFormat="1">
      <c r="B512" s="787"/>
      <c r="C512" s="788"/>
      <c r="D512" s="788"/>
      <c r="E512" s="788"/>
      <c r="F512" s="788"/>
      <c r="H512" s="788"/>
      <c r="J512" s="1191"/>
    </row>
    <row r="513" spans="2:10" s="786" customFormat="1">
      <c r="B513" s="787"/>
      <c r="C513" s="788"/>
      <c r="D513" s="788"/>
      <c r="E513" s="788"/>
      <c r="F513" s="788"/>
      <c r="H513" s="788"/>
      <c r="J513" s="1191"/>
    </row>
    <row r="514" spans="2:10" s="786" customFormat="1">
      <c r="B514" s="787"/>
      <c r="C514" s="788"/>
      <c r="D514" s="788"/>
      <c r="E514" s="788"/>
      <c r="F514" s="788"/>
      <c r="H514" s="788"/>
      <c r="J514" s="1191"/>
    </row>
    <row r="515" spans="2:10" s="786" customFormat="1">
      <c r="B515" s="787"/>
      <c r="C515" s="788"/>
      <c r="D515" s="788"/>
      <c r="E515" s="788"/>
      <c r="F515" s="788"/>
      <c r="H515" s="788"/>
      <c r="J515" s="1191"/>
    </row>
    <row r="516" spans="2:10" s="786" customFormat="1">
      <c r="B516" s="787"/>
      <c r="C516" s="788"/>
      <c r="D516" s="788"/>
      <c r="E516" s="788"/>
      <c r="F516" s="788"/>
      <c r="H516" s="788"/>
      <c r="J516" s="1191"/>
    </row>
    <row r="517" spans="2:10" s="786" customFormat="1">
      <c r="B517" s="787"/>
      <c r="C517" s="788"/>
      <c r="D517" s="788"/>
      <c r="E517" s="788"/>
      <c r="F517" s="788"/>
      <c r="H517" s="788"/>
      <c r="J517" s="1191"/>
    </row>
    <row r="518" spans="2:10" s="786" customFormat="1">
      <c r="B518" s="787"/>
      <c r="C518" s="788"/>
      <c r="D518" s="788"/>
      <c r="E518" s="788"/>
      <c r="F518" s="788"/>
      <c r="H518" s="788"/>
      <c r="J518" s="1191"/>
    </row>
    <row r="519" spans="2:10" s="786" customFormat="1">
      <c r="B519" s="787"/>
      <c r="C519" s="788"/>
      <c r="D519" s="788"/>
      <c r="E519" s="788"/>
      <c r="F519" s="788"/>
      <c r="H519" s="788"/>
      <c r="J519" s="1191"/>
    </row>
    <row r="520" spans="2:10" s="786" customFormat="1">
      <c r="B520" s="787"/>
      <c r="C520" s="788"/>
      <c r="D520" s="788"/>
      <c r="E520" s="788"/>
      <c r="F520" s="788"/>
      <c r="H520" s="788"/>
      <c r="J520" s="1191"/>
    </row>
    <row r="521" spans="2:10" s="786" customFormat="1">
      <c r="B521" s="787"/>
      <c r="C521" s="788"/>
      <c r="D521" s="788"/>
      <c r="E521" s="788"/>
      <c r="F521" s="788"/>
      <c r="H521" s="788"/>
      <c r="J521" s="1191"/>
    </row>
    <row r="522" spans="2:10" s="786" customFormat="1">
      <c r="B522" s="787"/>
      <c r="C522" s="788"/>
      <c r="D522" s="788"/>
      <c r="E522" s="788"/>
      <c r="F522" s="788"/>
      <c r="H522" s="788"/>
      <c r="J522" s="1191"/>
    </row>
    <row r="523" spans="2:10" s="786" customFormat="1">
      <c r="B523" s="787"/>
      <c r="C523" s="788"/>
      <c r="D523" s="788"/>
      <c r="E523" s="788"/>
      <c r="F523" s="788"/>
      <c r="H523" s="788"/>
      <c r="J523" s="1191"/>
    </row>
    <row r="524" spans="2:10" s="786" customFormat="1">
      <c r="B524" s="787"/>
      <c r="C524" s="788"/>
      <c r="D524" s="788"/>
      <c r="E524" s="788"/>
      <c r="F524" s="788"/>
      <c r="H524" s="788"/>
      <c r="J524" s="1191"/>
    </row>
    <row r="525" spans="2:10" s="786" customFormat="1">
      <c r="B525" s="787"/>
      <c r="C525" s="788"/>
      <c r="D525" s="788"/>
      <c r="E525" s="788"/>
      <c r="F525" s="788"/>
      <c r="H525" s="788"/>
      <c r="J525" s="1191"/>
    </row>
    <row r="526" spans="2:10" s="786" customFormat="1">
      <c r="B526" s="787"/>
      <c r="C526" s="788"/>
      <c r="D526" s="788"/>
      <c r="E526" s="788"/>
      <c r="F526" s="788"/>
      <c r="H526" s="788"/>
      <c r="J526" s="1191"/>
    </row>
    <row r="527" spans="2:10" s="786" customFormat="1">
      <c r="B527" s="787"/>
      <c r="C527" s="788"/>
      <c r="D527" s="788"/>
      <c r="E527" s="788"/>
      <c r="F527" s="788"/>
      <c r="H527" s="788"/>
      <c r="J527" s="1191"/>
    </row>
    <row r="528" spans="2:10" s="786" customFormat="1">
      <c r="B528" s="787"/>
      <c r="C528" s="788"/>
      <c r="D528" s="788"/>
      <c r="E528" s="788"/>
      <c r="F528" s="788"/>
      <c r="H528" s="788"/>
      <c r="J528" s="1191"/>
    </row>
    <row r="529" spans="2:10" s="786" customFormat="1">
      <c r="B529" s="787"/>
      <c r="C529" s="788"/>
      <c r="D529" s="788"/>
      <c r="E529" s="788"/>
      <c r="F529" s="788"/>
      <c r="H529" s="788"/>
      <c r="J529" s="1191"/>
    </row>
    <row r="530" spans="2:10" s="786" customFormat="1">
      <c r="B530" s="787"/>
      <c r="C530" s="788"/>
      <c r="D530" s="788"/>
      <c r="E530" s="788"/>
      <c r="F530" s="788"/>
      <c r="H530" s="788"/>
      <c r="J530" s="1191"/>
    </row>
    <row r="531" spans="2:10" s="786" customFormat="1">
      <c r="B531" s="787"/>
      <c r="C531" s="788"/>
      <c r="D531" s="788"/>
      <c r="E531" s="788"/>
      <c r="F531" s="788"/>
      <c r="H531" s="788"/>
      <c r="J531" s="1191"/>
    </row>
    <row r="532" spans="2:10" s="786" customFormat="1">
      <c r="B532" s="787"/>
      <c r="C532" s="788"/>
      <c r="D532" s="788"/>
      <c r="E532" s="788"/>
      <c r="F532" s="788"/>
      <c r="H532" s="788"/>
      <c r="J532" s="1191"/>
    </row>
    <row r="533" spans="2:10" s="786" customFormat="1">
      <c r="B533" s="787"/>
      <c r="C533" s="788"/>
      <c r="D533" s="788"/>
      <c r="E533" s="788"/>
      <c r="F533" s="788"/>
      <c r="H533" s="788"/>
      <c r="J533" s="1191"/>
    </row>
    <row r="534" spans="2:10" s="786" customFormat="1">
      <c r="B534" s="787"/>
      <c r="C534" s="788"/>
      <c r="D534" s="788"/>
      <c r="E534" s="788"/>
      <c r="F534" s="788"/>
      <c r="H534" s="788"/>
      <c r="J534" s="1191"/>
    </row>
    <row r="535" spans="2:10" s="786" customFormat="1">
      <c r="B535" s="787"/>
      <c r="C535" s="788"/>
      <c r="D535" s="788"/>
      <c r="E535" s="788"/>
      <c r="F535" s="788"/>
      <c r="H535" s="788"/>
      <c r="J535" s="1191"/>
    </row>
    <row r="536" spans="2:10" s="786" customFormat="1">
      <c r="B536" s="787"/>
      <c r="C536" s="788"/>
      <c r="D536" s="788"/>
      <c r="E536" s="788"/>
      <c r="F536" s="788"/>
      <c r="H536" s="788"/>
      <c r="J536" s="1191"/>
    </row>
    <row r="537" spans="2:10" s="786" customFormat="1">
      <c r="B537" s="787"/>
      <c r="C537" s="788"/>
      <c r="D537" s="788"/>
      <c r="E537" s="788"/>
      <c r="F537" s="788"/>
      <c r="H537" s="788"/>
      <c r="J537" s="1191"/>
    </row>
    <row r="538" spans="2:10" s="786" customFormat="1">
      <c r="B538" s="787"/>
      <c r="C538" s="788"/>
      <c r="D538" s="788"/>
      <c r="E538" s="788"/>
      <c r="F538" s="788"/>
      <c r="H538" s="788"/>
      <c r="J538" s="1191"/>
    </row>
    <row r="539" spans="2:10" s="786" customFormat="1">
      <c r="B539" s="787"/>
      <c r="C539" s="788"/>
      <c r="D539" s="788"/>
      <c r="E539" s="788"/>
      <c r="F539" s="788"/>
      <c r="H539" s="788"/>
      <c r="J539" s="1191"/>
    </row>
    <row r="540" spans="2:10" s="786" customFormat="1">
      <c r="B540" s="787"/>
      <c r="C540" s="788"/>
      <c r="D540" s="788"/>
      <c r="E540" s="788"/>
      <c r="F540" s="788"/>
      <c r="H540" s="788"/>
      <c r="J540" s="1191"/>
    </row>
    <row r="541" spans="2:10" s="786" customFormat="1">
      <c r="B541" s="787"/>
      <c r="C541" s="788"/>
      <c r="D541" s="788"/>
      <c r="E541" s="788"/>
      <c r="F541" s="788"/>
      <c r="H541" s="788"/>
      <c r="J541" s="1191"/>
    </row>
    <row r="542" spans="2:10" s="786" customFormat="1">
      <c r="B542" s="787"/>
      <c r="C542" s="788"/>
      <c r="D542" s="788"/>
      <c r="E542" s="788"/>
      <c r="F542" s="788"/>
      <c r="H542" s="788"/>
      <c r="J542" s="1191"/>
    </row>
    <row r="543" spans="2:10" s="786" customFormat="1">
      <c r="B543" s="787"/>
      <c r="C543" s="788"/>
      <c r="D543" s="788"/>
      <c r="E543" s="788"/>
      <c r="F543" s="788"/>
      <c r="H543" s="788"/>
      <c r="J543" s="1191"/>
    </row>
    <row r="544" spans="2:10" s="786" customFormat="1">
      <c r="B544" s="787"/>
      <c r="C544" s="788"/>
      <c r="D544" s="788"/>
      <c r="E544" s="788"/>
      <c r="F544" s="788"/>
      <c r="H544" s="788"/>
      <c r="J544" s="1191"/>
    </row>
    <row r="545" spans="2:10" s="786" customFormat="1">
      <c r="B545" s="787"/>
      <c r="C545" s="788"/>
      <c r="D545" s="788"/>
      <c r="E545" s="788"/>
      <c r="F545" s="788"/>
      <c r="H545" s="788"/>
      <c r="J545" s="1191"/>
    </row>
    <row r="546" spans="2:10" s="786" customFormat="1">
      <c r="B546" s="787"/>
      <c r="C546" s="788"/>
      <c r="D546" s="788"/>
      <c r="E546" s="788"/>
      <c r="F546" s="788"/>
      <c r="H546" s="788"/>
      <c r="J546" s="1191"/>
    </row>
    <row r="547" spans="2:10" s="786" customFormat="1">
      <c r="B547" s="787"/>
      <c r="C547" s="788"/>
      <c r="D547" s="788"/>
      <c r="E547" s="788"/>
      <c r="F547" s="788"/>
      <c r="H547" s="788"/>
      <c r="J547" s="1191"/>
    </row>
    <row r="548" spans="2:10" s="786" customFormat="1">
      <c r="B548" s="787"/>
      <c r="C548" s="788"/>
      <c r="D548" s="788"/>
      <c r="E548" s="788"/>
      <c r="F548" s="788"/>
      <c r="H548" s="788"/>
      <c r="J548" s="1191"/>
    </row>
    <row r="549" spans="2:10" s="786" customFormat="1">
      <c r="B549" s="787"/>
      <c r="C549" s="788"/>
      <c r="D549" s="788"/>
      <c r="E549" s="788"/>
      <c r="F549" s="788"/>
      <c r="H549" s="788"/>
      <c r="J549" s="1191"/>
    </row>
    <row r="550" spans="2:10" s="786" customFormat="1">
      <c r="B550" s="787"/>
      <c r="C550" s="788"/>
      <c r="D550" s="788"/>
      <c r="E550" s="788"/>
      <c r="F550" s="788"/>
      <c r="H550" s="788"/>
      <c r="J550" s="1191"/>
    </row>
    <row r="551" spans="2:10" s="786" customFormat="1">
      <c r="B551" s="787"/>
      <c r="C551" s="788"/>
      <c r="D551" s="788"/>
      <c r="E551" s="788"/>
      <c r="F551" s="788"/>
      <c r="H551" s="788"/>
      <c r="J551" s="1191"/>
    </row>
    <row r="552" spans="2:10" s="786" customFormat="1">
      <c r="B552" s="787"/>
      <c r="C552" s="788"/>
      <c r="D552" s="788"/>
      <c r="E552" s="788"/>
      <c r="F552" s="788"/>
      <c r="H552" s="788"/>
      <c r="J552" s="1191"/>
    </row>
    <row r="553" spans="2:10" s="786" customFormat="1">
      <c r="B553" s="787"/>
      <c r="C553" s="788"/>
      <c r="D553" s="788"/>
      <c r="E553" s="788"/>
      <c r="F553" s="788"/>
      <c r="H553" s="788"/>
      <c r="J553" s="1191"/>
    </row>
    <row r="554" spans="2:10" s="786" customFormat="1">
      <c r="B554" s="787"/>
      <c r="C554" s="788"/>
      <c r="D554" s="788"/>
      <c r="E554" s="788"/>
      <c r="F554" s="788"/>
      <c r="H554" s="788"/>
      <c r="J554" s="1191"/>
    </row>
    <row r="555" spans="2:10" s="786" customFormat="1">
      <c r="B555" s="787"/>
      <c r="C555" s="788"/>
      <c r="D555" s="788"/>
      <c r="E555" s="788"/>
      <c r="F555" s="788"/>
      <c r="H555" s="788"/>
      <c r="J555" s="1191"/>
    </row>
    <row r="556" spans="2:10" s="786" customFormat="1">
      <c r="B556" s="787"/>
      <c r="C556" s="788"/>
      <c r="D556" s="788"/>
      <c r="E556" s="788"/>
      <c r="F556" s="788"/>
      <c r="H556" s="788"/>
      <c r="J556" s="1191"/>
    </row>
    <row r="557" spans="2:10" s="786" customFormat="1">
      <c r="B557" s="787"/>
      <c r="C557" s="788"/>
      <c r="D557" s="788"/>
      <c r="E557" s="788"/>
      <c r="F557" s="788"/>
      <c r="H557" s="788"/>
      <c r="J557" s="1191"/>
    </row>
    <row r="558" spans="2:10" s="786" customFormat="1">
      <c r="B558" s="787"/>
      <c r="C558" s="788"/>
      <c r="D558" s="788"/>
      <c r="E558" s="788"/>
      <c r="F558" s="788"/>
      <c r="H558" s="788"/>
      <c r="J558" s="1191"/>
    </row>
    <row r="559" spans="2:10" s="786" customFormat="1">
      <c r="B559" s="787"/>
      <c r="C559" s="788"/>
      <c r="D559" s="788"/>
      <c r="E559" s="788"/>
      <c r="F559" s="788"/>
      <c r="H559" s="788"/>
      <c r="J559" s="1191"/>
    </row>
    <row r="560" spans="2:10" s="786" customFormat="1">
      <c r="B560" s="787"/>
      <c r="C560" s="788"/>
      <c r="D560" s="788"/>
      <c r="E560" s="788"/>
      <c r="F560" s="788"/>
      <c r="H560" s="788"/>
      <c r="J560" s="1191"/>
    </row>
    <row r="561" spans="2:10" s="786" customFormat="1">
      <c r="B561" s="787"/>
      <c r="C561" s="788"/>
      <c r="D561" s="788"/>
      <c r="E561" s="788"/>
      <c r="F561" s="788"/>
      <c r="H561" s="788"/>
      <c r="J561" s="1191"/>
    </row>
    <row r="562" spans="2:10" s="786" customFormat="1">
      <c r="B562" s="787"/>
      <c r="C562" s="788"/>
      <c r="D562" s="788"/>
      <c r="E562" s="788"/>
      <c r="F562" s="788"/>
      <c r="H562" s="788"/>
      <c r="J562" s="1191"/>
    </row>
    <row r="563" spans="2:10" s="786" customFormat="1">
      <c r="B563" s="787"/>
      <c r="C563" s="788"/>
      <c r="D563" s="788"/>
      <c r="E563" s="788"/>
      <c r="F563" s="788"/>
      <c r="H563" s="788"/>
      <c r="J563" s="1191"/>
    </row>
    <row r="564" spans="2:10" s="786" customFormat="1">
      <c r="B564" s="787"/>
      <c r="C564" s="788"/>
      <c r="D564" s="788"/>
      <c r="E564" s="788"/>
      <c r="F564" s="788"/>
      <c r="H564" s="788"/>
      <c r="J564" s="1191"/>
    </row>
    <row r="565" spans="2:10" s="786" customFormat="1">
      <c r="B565" s="787"/>
      <c r="C565" s="788"/>
      <c r="D565" s="788"/>
      <c r="E565" s="788"/>
      <c r="F565" s="788"/>
      <c r="H565" s="788"/>
      <c r="J565" s="1191"/>
    </row>
    <row r="566" spans="2:10" s="786" customFormat="1">
      <c r="B566" s="787"/>
      <c r="C566" s="788"/>
      <c r="D566" s="788"/>
      <c r="E566" s="788"/>
      <c r="F566" s="788"/>
      <c r="H566" s="788"/>
      <c r="J566" s="1191"/>
    </row>
    <row r="567" spans="2:10" s="786" customFormat="1">
      <c r="B567" s="787"/>
      <c r="C567" s="788"/>
      <c r="D567" s="788"/>
      <c r="E567" s="788"/>
      <c r="F567" s="788"/>
      <c r="H567" s="788"/>
      <c r="J567" s="1191"/>
    </row>
    <row r="568" spans="2:10" s="786" customFormat="1">
      <c r="B568" s="787"/>
      <c r="C568" s="788"/>
      <c r="D568" s="788"/>
      <c r="E568" s="788"/>
      <c r="F568" s="788"/>
      <c r="H568" s="788"/>
      <c r="J568" s="1191"/>
    </row>
    <row r="569" spans="2:10" s="786" customFormat="1">
      <c r="B569" s="787"/>
      <c r="C569" s="788"/>
      <c r="D569" s="788"/>
      <c r="E569" s="788"/>
      <c r="F569" s="788"/>
      <c r="H569" s="788"/>
      <c r="J569" s="1191"/>
    </row>
    <row r="570" spans="2:10" s="786" customFormat="1">
      <c r="B570" s="787"/>
      <c r="C570" s="788"/>
      <c r="D570" s="788"/>
      <c r="E570" s="788"/>
      <c r="F570" s="788"/>
      <c r="H570" s="788"/>
      <c r="J570" s="1191"/>
    </row>
    <row r="571" spans="2:10" s="786" customFormat="1">
      <c r="B571" s="787"/>
      <c r="C571" s="788"/>
      <c r="D571" s="788"/>
      <c r="E571" s="788"/>
      <c r="F571" s="788"/>
      <c r="H571" s="788"/>
      <c r="J571" s="1191"/>
    </row>
    <row r="572" spans="2:10" s="786" customFormat="1">
      <c r="B572" s="787"/>
      <c r="C572" s="788"/>
      <c r="D572" s="788"/>
      <c r="E572" s="788"/>
      <c r="F572" s="788"/>
      <c r="H572" s="788"/>
      <c r="J572" s="1191"/>
    </row>
    <row r="573" spans="2:10" s="786" customFormat="1">
      <c r="B573" s="787"/>
      <c r="C573" s="788"/>
      <c r="D573" s="788"/>
      <c r="E573" s="788"/>
      <c r="F573" s="788"/>
      <c r="H573" s="788"/>
      <c r="J573" s="1191"/>
    </row>
    <row r="574" spans="2:10" s="786" customFormat="1">
      <c r="B574" s="787"/>
      <c r="C574" s="788"/>
      <c r="D574" s="788"/>
      <c r="E574" s="788"/>
      <c r="F574" s="788"/>
      <c r="H574" s="788"/>
      <c r="J574" s="1191"/>
    </row>
    <row r="575" spans="2:10" s="786" customFormat="1">
      <c r="B575" s="787"/>
      <c r="C575" s="788"/>
      <c r="D575" s="788"/>
      <c r="E575" s="788"/>
      <c r="F575" s="788"/>
      <c r="H575" s="788"/>
      <c r="J575" s="1191"/>
    </row>
    <row r="576" spans="2:10" s="786" customFormat="1">
      <c r="B576" s="787"/>
      <c r="C576" s="788"/>
      <c r="D576" s="788"/>
      <c r="E576" s="788"/>
      <c r="F576" s="788"/>
      <c r="H576" s="788"/>
      <c r="J576" s="1191"/>
    </row>
    <row r="577" spans="2:10" s="786" customFormat="1">
      <c r="B577" s="787"/>
      <c r="C577" s="788"/>
      <c r="D577" s="788"/>
      <c r="E577" s="788"/>
      <c r="F577" s="788"/>
      <c r="H577" s="788"/>
      <c r="J577" s="1191"/>
    </row>
    <row r="578" spans="2:10" s="786" customFormat="1">
      <c r="B578" s="787"/>
      <c r="C578" s="788"/>
      <c r="D578" s="788"/>
      <c r="E578" s="788"/>
      <c r="F578" s="788"/>
      <c r="H578" s="788"/>
      <c r="J578" s="1191"/>
    </row>
    <row r="579" spans="2:10" s="786" customFormat="1">
      <c r="B579" s="787"/>
      <c r="C579" s="788"/>
      <c r="D579" s="788"/>
      <c r="E579" s="788"/>
      <c r="F579" s="788"/>
      <c r="H579" s="788"/>
      <c r="J579" s="1191"/>
    </row>
    <row r="580" spans="2:10" s="786" customFormat="1">
      <c r="B580" s="787"/>
      <c r="C580" s="788"/>
      <c r="D580" s="788"/>
      <c r="E580" s="788"/>
      <c r="F580" s="788"/>
      <c r="H580" s="788"/>
      <c r="J580" s="1191"/>
    </row>
    <row r="581" spans="2:10" s="786" customFormat="1">
      <c r="B581" s="787"/>
      <c r="C581" s="788"/>
      <c r="D581" s="788"/>
      <c r="E581" s="788"/>
      <c r="F581" s="788"/>
      <c r="H581" s="788"/>
      <c r="J581" s="1191"/>
    </row>
    <row r="582" spans="2:10" s="786" customFormat="1">
      <c r="B582" s="787"/>
      <c r="C582" s="788"/>
      <c r="D582" s="788"/>
      <c r="E582" s="788"/>
      <c r="F582" s="788"/>
      <c r="H582" s="788"/>
      <c r="J582" s="1191"/>
    </row>
    <row r="583" spans="2:10" s="786" customFormat="1">
      <c r="B583" s="787"/>
      <c r="C583" s="788"/>
      <c r="D583" s="788"/>
      <c r="E583" s="788"/>
      <c r="F583" s="788"/>
      <c r="H583" s="788"/>
      <c r="J583" s="1191"/>
    </row>
    <row r="584" spans="2:10" s="786" customFormat="1">
      <c r="B584" s="787"/>
      <c r="C584" s="788"/>
      <c r="D584" s="788"/>
      <c r="E584" s="788"/>
      <c r="F584" s="788"/>
      <c r="H584" s="788"/>
      <c r="J584" s="1191"/>
    </row>
    <row r="585" spans="2:10" s="786" customFormat="1">
      <c r="B585" s="787"/>
      <c r="C585" s="788"/>
      <c r="D585" s="788"/>
      <c r="E585" s="788"/>
      <c r="F585" s="788"/>
      <c r="H585" s="788"/>
      <c r="J585" s="1191"/>
    </row>
    <row r="586" spans="2:10" s="786" customFormat="1">
      <c r="B586" s="787"/>
      <c r="C586" s="788"/>
      <c r="D586" s="788"/>
      <c r="E586" s="788"/>
      <c r="F586" s="788"/>
      <c r="H586" s="788"/>
      <c r="J586" s="1191"/>
    </row>
    <row r="587" spans="2:10" s="786" customFormat="1">
      <c r="B587" s="787"/>
      <c r="C587" s="788"/>
      <c r="D587" s="788"/>
      <c r="E587" s="788"/>
      <c r="F587" s="788"/>
      <c r="H587" s="788"/>
      <c r="J587" s="1191"/>
    </row>
    <row r="588" spans="2:10" s="786" customFormat="1">
      <c r="B588" s="787"/>
      <c r="C588" s="788"/>
      <c r="D588" s="788"/>
      <c r="E588" s="788"/>
      <c r="F588" s="788"/>
      <c r="H588" s="788"/>
      <c r="J588" s="1191"/>
    </row>
    <row r="589" spans="2:10" s="786" customFormat="1">
      <c r="B589" s="787"/>
      <c r="C589" s="788"/>
      <c r="D589" s="788"/>
      <c r="E589" s="788"/>
      <c r="F589" s="788"/>
      <c r="H589" s="788"/>
      <c r="J589" s="1191"/>
    </row>
    <row r="590" spans="2:10" s="786" customFormat="1">
      <c r="B590" s="787"/>
      <c r="C590" s="788"/>
      <c r="D590" s="788"/>
      <c r="E590" s="788"/>
      <c r="F590" s="788"/>
      <c r="H590" s="788"/>
      <c r="J590" s="1191"/>
    </row>
    <row r="591" spans="2:10" s="786" customFormat="1">
      <c r="B591" s="787"/>
      <c r="C591" s="788"/>
      <c r="D591" s="788"/>
      <c r="E591" s="788"/>
      <c r="F591" s="788"/>
      <c r="H591" s="788"/>
      <c r="J591" s="1191"/>
    </row>
    <row r="592" spans="2:10" s="786" customFormat="1">
      <c r="B592" s="787"/>
      <c r="C592" s="788"/>
      <c r="D592" s="788"/>
      <c r="E592" s="788"/>
      <c r="F592" s="788"/>
      <c r="H592" s="788"/>
      <c r="J592" s="1191"/>
    </row>
    <row r="593" spans="2:10" s="786" customFormat="1">
      <c r="B593" s="787"/>
      <c r="C593" s="788"/>
      <c r="D593" s="788"/>
      <c r="E593" s="788"/>
      <c r="F593" s="788"/>
      <c r="H593" s="788"/>
      <c r="J593" s="1191"/>
    </row>
    <row r="594" spans="2:10" s="786" customFormat="1">
      <c r="B594" s="787"/>
      <c r="C594" s="788"/>
      <c r="D594" s="788"/>
      <c r="E594" s="788"/>
      <c r="F594" s="788"/>
      <c r="H594" s="788"/>
      <c r="J594" s="1191"/>
    </row>
    <row r="595" spans="2:10" s="786" customFormat="1">
      <c r="B595" s="787"/>
      <c r="C595" s="788"/>
      <c r="D595" s="788"/>
      <c r="E595" s="788"/>
      <c r="F595" s="788"/>
      <c r="H595" s="788"/>
      <c r="J595" s="1191"/>
    </row>
    <row r="596" spans="2:10" s="786" customFormat="1">
      <c r="B596" s="787"/>
      <c r="C596" s="788"/>
      <c r="D596" s="788"/>
      <c r="E596" s="788"/>
      <c r="F596" s="788"/>
      <c r="H596" s="788"/>
      <c r="J596" s="1191"/>
    </row>
    <row r="597" spans="2:10" s="786" customFormat="1">
      <c r="B597" s="787"/>
      <c r="C597" s="788"/>
      <c r="D597" s="788"/>
      <c r="E597" s="788"/>
      <c r="F597" s="788"/>
      <c r="H597" s="788"/>
      <c r="J597" s="1191"/>
    </row>
    <row r="598" spans="2:10" s="786" customFormat="1">
      <c r="B598" s="787"/>
      <c r="C598" s="788"/>
      <c r="D598" s="788"/>
      <c r="E598" s="788"/>
      <c r="F598" s="788"/>
      <c r="H598" s="788"/>
      <c r="J598" s="1191"/>
    </row>
    <row r="599" spans="2:10" s="786" customFormat="1">
      <c r="B599" s="787"/>
      <c r="C599" s="788"/>
      <c r="D599" s="788"/>
      <c r="E599" s="788"/>
      <c r="F599" s="788"/>
      <c r="H599" s="788"/>
      <c r="J599" s="1191"/>
    </row>
    <row r="600" spans="2:10" s="786" customFormat="1">
      <c r="B600" s="787"/>
      <c r="C600" s="788"/>
      <c r="D600" s="788"/>
      <c r="E600" s="788"/>
      <c r="F600" s="788"/>
      <c r="H600" s="788"/>
      <c r="J600" s="1191"/>
    </row>
    <row r="601" spans="2:10" s="786" customFormat="1">
      <c r="B601" s="787"/>
      <c r="C601" s="788"/>
      <c r="D601" s="788"/>
      <c r="E601" s="788"/>
      <c r="F601" s="788"/>
      <c r="H601" s="788"/>
      <c r="J601" s="1191"/>
    </row>
    <row r="602" spans="2:10" s="786" customFormat="1">
      <c r="B602" s="787"/>
      <c r="C602" s="788"/>
      <c r="D602" s="788"/>
      <c r="E602" s="788"/>
      <c r="F602" s="788"/>
      <c r="H602" s="788"/>
      <c r="J602" s="1191"/>
    </row>
    <row r="603" spans="2:10" s="786" customFormat="1">
      <c r="B603" s="787"/>
      <c r="C603" s="788"/>
      <c r="D603" s="788"/>
      <c r="E603" s="788"/>
      <c r="F603" s="788"/>
      <c r="H603" s="788"/>
      <c r="J603" s="1191"/>
    </row>
    <row r="604" spans="2:10" s="786" customFormat="1">
      <c r="B604" s="787"/>
      <c r="C604" s="788"/>
      <c r="D604" s="788"/>
      <c r="E604" s="788"/>
      <c r="F604" s="788"/>
      <c r="H604" s="788"/>
      <c r="J604" s="1191"/>
    </row>
    <row r="605" spans="2:10" s="786" customFormat="1">
      <c r="B605" s="787"/>
      <c r="C605" s="788"/>
      <c r="D605" s="788"/>
      <c r="E605" s="788"/>
      <c r="F605" s="788"/>
      <c r="H605" s="788"/>
      <c r="J605" s="1191"/>
    </row>
    <row r="606" spans="2:10" s="786" customFormat="1">
      <c r="B606" s="787"/>
      <c r="C606" s="788"/>
      <c r="D606" s="788"/>
      <c r="E606" s="788"/>
      <c r="F606" s="788"/>
      <c r="H606" s="788"/>
      <c r="J606" s="1191"/>
    </row>
    <row r="607" spans="2:10" s="786" customFormat="1">
      <c r="B607" s="787"/>
      <c r="C607" s="788"/>
      <c r="D607" s="788"/>
      <c r="E607" s="788"/>
      <c r="F607" s="788"/>
      <c r="H607" s="788"/>
      <c r="J607" s="1191"/>
    </row>
    <row r="608" spans="2:10" s="786" customFormat="1">
      <c r="B608" s="787"/>
      <c r="C608" s="788"/>
      <c r="D608" s="788"/>
      <c r="E608" s="788"/>
      <c r="F608" s="788"/>
      <c r="H608" s="788"/>
      <c r="J608" s="1191"/>
    </row>
    <row r="609" spans="1:207" s="786" customFormat="1">
      <c r="B609" s="787"/>
      <c r="C609" s="788"/>
      <c r="D609" s="788"/>
      <c r="E609" s="788"/>
      <c r="F609" s="788"/>
      <c r="H609" s="788"/>
      <c r="J609" s="1191"/>
    </row>
    <row r="610" spans="1:207" s="786" customFormat="1">
      <c r="B610" s="787"/>
      <c r="C610" s="788"/>
      <c r="D610" s="788"/>
      <c r="E610" s="788"/>
      <c r="F610" s="788"/>
      <c r="H610" s="788"/>
      <c r="J610" s="1191"/>
    </row>
    <row r="611" spans="1:207" s="786" customFormat="1">
      <c r="B611" s="787"/>
      <c r="C611" s="788"/>
      <c r="D611" s="788"/>
      <c r="E611" s="788"/>
      <c r="F611" s="788"/>
      <c r="H611" s="788"/>
      <c r="J611" s="1191"/>
    </row>
    <row r="612" spans="1:207" s="786" customFormat="1">
      <c r="B612" s="787"/>
      <c r="C612" s="788"/>
      <c r="D612" s="788"/>
      <c r="E612" s="788"/>
      <c r="F612" s="788"/>
      <c r="H612" s="788"/>
      <c r="J612" s="1191"/>
    </row>
    <row r="613" spans="1:207" s="786" customFormat="1">
      <c r="B613" s="787"/>
      <c r="C613" s="788"/>
      <c r="D613" s="788"/>
      <c r="E613" s="788"/>
      <c r="F613" s="788"/>
      <c r="H613" s="788"/>
      <c r="J613" s="1191"/>
    </row>
    <row r="614" spans="1:207" s="786" customFormat="1">
      <c r="B614" s="787"/>
      <c r="C614" s="788"/>
      <c r="D614" s="788"/>
      <c r="E614" s="788"/>
      <c r="F614" s="788"/>
      <c r="H614" s="788"/>
      <c r="J614" s="1191"/>
    </row>
    <row r="615" spans="1:207" s="786" customFormat="1">
      <c r="B615" s="787"/>
      <c r="C615" s="788"/>
      <c r="D615" s="788"/>
      <c r="E615" s="788"/>
      <c r="F615" s="788"/>
      <c r="H615" s="788"/>
      <c r="J615" s="1191"/>
    </row>
    <row r="616" spans="1:207" s="792" customFormat="1">
      <c r="A616" s="786"/>
      <c r="B616" s="789"/>
      <c r="C616" s="790"/>
      <c r="D616" s="790"/>
      <c r="E616" s="790"/>
      <c r="F616" s="790"/>
      <c r="G616" s="791"/>
      <c r="H616" s="790"/>
      <c r="I616" s="786"/>
      <c r="J616" s="1192"/>
      <c r="K616" s="786"/>
      <c r="L616" s="786"/>
      <c r="M616" s="786"/>
      <c r="N616" s="786"/>
      <c r="O616" s="786"/>
      <c r="P616" s="786"/>
      <c r="Q616" s="786"/>
      <c r="R616" s="786"/>
      <c r="S616" s="786"/>
      <c r="T616" s="786"/>
      <c r="U616" s="786"/>
      <c r="V616" s="786"/>
      <c r="W616" s="786"/>
      <c r="X616" s="786"/>
      <c r="Y616" s="786"/>
      <c r="Z616" s="786"/>
      <c r="AA616" s="786"/>
      <c r="AB616" s="786"/>
      <c r="AC616" s="786"/>
      <c r="AD616" s="786"/>
      <c r="AE616" s="786"/>
      <c r="AF616" s="786"/>
      <c r="AG616" s="786"/>
      <c r="AH616" s="786"/>
      <c r="AI616" s="786"/>
      <c r="AJ616" s="786"/>
      <c r="AK616" s="786"/>
      <c r="AL616" s="786"/>
      <c r="AM616" s="786"/>
      <c r="AN616" s="786"/>
      <c r="AO616" s="786"/>
      <c r="AP616" s="786"/>
      <c r="AQ616" s="786"/>
      <c r="AR616" s="786"/>
      <c r="AS616" s="786"/>
      <c r="AT616" s="786"/>
      <c r="AU616" s="786"/>
      <c r="AV616" s="786"/>
      <c r="AW616" s="786"/>
      <c r="AX616" s="786"/>
      <c r="AY616" s="786"/>
      <c r="AZ616" s="786"/>
      <c r="BA616" s="786"/>
      <c r="BB616" s="786"/>
      <c r="BC616" s="786"/>
      <c r="BD616" s="786"/>
      <c r="BE616" s="786"/>
      <c r="BF616" s="786"/>
      <c r="BG616" s="786"/>
      <c r="BH616" s="786"/>
      <c r="BI616" s="786"/>
      <c r="BJ616" s="786"/>
      <c r="BK616" s="786"/>
      <c r="BL616" s="786"/>
      <c r="BM616" s="786"/>
      <c r="BN616" s="786"/>
      <c r="BO616" s="786"/>
      <c r="BP616" s="786"/>
      <c r="BQ616" s="786"/>
      <c r="BR616" s="786"/>
      <c r="BS616" s="786"/>
      <c r="BT616" s="786"/>
      <c r="BU616" s="786"/>
      <c r="BV616" s="786"/>
      <c r="BW616" s="786"/>
      <c r="BX616" s="786"/>
      <c r="BY616" s="786"/>
      <c r="BZ616" s="786"/>
      <c r="CA616" s="786"/>
      <c r="CB616" s="786"/>
      <c r="CC616" s="786"/>
      <c r="CD616" s="786"/>
      <c r="CE616" s="786"/>
      <c r="CF616" s="786"/>
      <c r="CG616" s="786"/>
      <c r="CH616" s="786"/>
      <c r="CI616" s="786"/>
      <c r="CJ616" s="786"/>
      <c r="CK616" s="786"/>
      <c r="CL616" s="786"/>
      <c r="CM616" s="786"/>
      <c r="CN616" s="786"/>
      <c r="CO616" s="786"/>
      <c r="CP616" s="786"/>
      <c r="CQ616" s="786"/>
      <c r="CR616" s="786"/>
      <c r="CS616" s="786"/>
      <c r="CT616" s="786"/>
      <c r="CU616" s="786"/>
      <c r="CV616" s="786"/>
      <c r="CW616" s="786"/>
      <c r="CX616" s="786"/>
      <c r="CY616" s="786"/>
      <c r="CZ616" s="786"/>
      <c r="DA616" s="786"/>
      <c r="DB616" s="786"/>
      <c r="DC616" s="786"/>
      <c r="DD616" s="786"/>
      <c r="DE616" s="786"/>
      <c r="DF616" s="786"/>
      <c r="DG616" s="786"/>
      <c r="DH616" s="786"/>
      <c r="DI616" s="786"/>
      <c r="DJ616" s="786"/>
      <c r="DK616" s="786"/>
      <c r="DL616" s="786"/>
      <c r="DM616" s="786"/>
      <c r="DN616" s="786"/>
      <c r="DO616" s="786"/>
      <c r="DP616" s="786"/>
      <c r="DQ616" s="786"/>
      <c r="DR616" s="786"/>
      <c r="DS616" s="786"/>
      <c r="DT616" s="786"/>
      <c r="DU616" s="786"/>
      <c r="DV616" s="786"/>
      <c r="DW616" s="786"/>
      <c r="DX616" s="786"/>
      <c r="DY616" s="786"/>
      <c r="DZ616" s="786"/>
      <c r="EA616" s="786"/>
      <c r="EB616" s="786"/>
      <c r="EC616" s="786"/>
      <c r="ED616" s="786"/>
      <c r="EE616" s="786"/>
      <c r="EF616" s="786"/>
      <c r="EG616" s="786"/>
      <c r="EH616" s="786"/>
      <c r="EI616" s="786"/>
      <c r="EJ616" s="786"/>
      <c r="EK616" s="786"/>
      <c r="EL616" s="786"/>
      <c r="EM616" s="786"/>
      <c r="EN616" s="786"/>
      <c r="EO616" s="786"/>
      <c r="EP616" s="786"/>
      <c r="EQ616" s="786"/>
      <c r="ER616" s="786"/>
      <c r="ES616" s="786"/>
      <c r="ET616" s="786"/>
      <c r="EU616" s="786"/>
      <c r="EV616" s="786"/>
      <c r="EW616" s="786"/>
      <c r="EX616" s="786"/>
      <c r="EY616" s="786"/>
      <c r="EZ616" s="786"/>
      <c r="FA616" s="786"/>
      <c r="FB616" s="786"/>
      <c r="FC616" s="786"/>
      <c r="FD616" s="786"/>
      <c r="FE616" s="786"/>
      <c r="FF616" s="786"/>
      <c r="FG616" s="786"/>
      <c r="FH616" s="786"/>
      <c r="FI616" s="786"/>
      <c r="FJ616" s="786"/>
      <c r="FK616" s="786"/>
      <c r="FL616" s="786"/>
      <c r="FM616" s="786"/>
      <c r="FN616" s="786"/>
      <c r="FO616" s="786"/>
      <c r="FP616" s="786"/>
      <c r="FQ616" s="786"/>
      <c r="FR616" s="786"/>
      <c r="FS616" s="786"/>
      <c r="FT616" s="786"/>
      <c r="FU616" s="786"/>
      <c r="FV616" s="786"/>
      <c r="FW616" s="786"/>
      <c r="FX616" s="786"/>
      <c r="FY616" s="786"/>
      <c r="FZ616" s="786"/>
      <c r="GA616" s="786"/>
      <c r="GB616" s="786"/>
      <c r="GC616" s="786"/>
      <c r="GD616" s="786"/>
      <c r="GE616" s="786"/>
      <c r="GF616" s="786"/>
      <c r="GG616" s="786"/>
      <c r="GH616" s="786"/>
      <c r="GI616" s="786"/>
      <c r="GJ616" s="786"/>
      <c r="GK616" s="786"/>
      <c r="GL616" s="786"/>
      <c r="GM616" s="786"/>
      <c r="GN616" s="786"/>
      <c r="GO616" s="786"/>
      <c r="GP616" s="786"/>
      <c r="GQ616" s="786"/>
      <c r="GR616" s="786"/>
      <c r="GS616" s="786"/>
      <c r="GT616" s="786"/>
      <c r="GU616" s="786"/>
      <c r="GV616" s="786"/>
      <c r="GW616" s="786"/>
      <c r="GX616" s="786"/>
      <c r="GY616" s="786"/>
    </row>
    <row r="617" spans="1:207" s="792" customFormat="1">
      <c r="A617" s="786"/>
      <c r="B617" s="789"/>
      <c r="C617" s="790"/>
      <c r="D617" s="790"/>
      <c r="E617" s="790"/>
      <c r="F617" s="790"/>
      <c r="G617" s="791"/>
      <c r="H617" s="790"/>
      <c r="I617" s="786"/>
      <c r="J617" s="1192"/>
      <c r="K617" s="786"/>
      <c r="L617" s="786"/>
      <c r="M617" s="786"/>
      <c r="N617" s="786"/>
      <c r="O617" s="786"/>
      <c r="P617" s="786"/>
      <c r="Q617" s="786"/>
      <c r="R617" s="786"/>
      <c r="S617" s="786"/>
      <c r="T617" s="786"/>
      <c r="U617" s="786"/>
      <c r="V617" s="786"/>
      <c r="W617" s="786"/>
      <c r="X617" s="786"/>
      <c r="Y617" s="786"/>
      <c r="Z617" s="786"/>
      <c r="AA617" s="786"/>
      <c r="AB617" s="786"/>
      <c r="AC617" s="786"/>
      <c r="AD617" s="786"/>
      <c r="AE617" s="786"/>
      <c r="AF617" s="786"/>
      <c r="AG617" s="786"/>
      <c r="AH617" s="786"/>
      <c r="AI617" s="786"/>
      <c r="AJ617" s="786"/>
      <c r="AK617" s="786"/>
      <c r="AL617" s="786"/>
      <c r="AM617" s="786"/>
      <c r="AN617" s="786"/>
      <c r="AO617" s="786"/>
      <c r="AP617" s="786"/>
      <c r="AQ617" s="786"/>
      <c r="AR617" s="786"/>
      <c r="AS617" s="786"/>
      <c r="AT617" s="786"/>
      <c r="AU617" s="786"/>
      <c r="AV617" s="786"/>
      <c r="AW617" s="786"/>
      <c r="AX617" s="786"/>
      <c r="AY617" s="786"/>
      <c r="AZ617" s="786"/>
      <c r="BA617" s="786"/>
      <c r="BB617" s="786"/>
      <c r="BC617" s="786"/>
      <c r="BD617" s="786"/>
      <c r="BE617" s="786"/>
      <c r="BF617" s="786"/>
      <c r="BG617" s="786"/>
      <c r="BH617" s="786"/>
      <c r="BI617" s="786"/>
      <c r="BJ617" s="786"/>
      <c r="BK617" s="786"/>
      <c r="BL617" s="786"/>
      <c r="BM617" s="786"/>
      <c r="BN617" s="786"/>
      <c r="BO617" s="786"/>
      <c r="BP617" s="786"/>
      <c r="BQ617" s="786"/>
      <c r="BR617" s="786"/>
      <c r="BS617" s="786"/>
      <c r="BT617" s="786"/>
      <c r="BU617" s="786"/>
      <c r="BV617" s="786"/>
      <c r="BW617" s="786"/>
      <c r="BX617" s="786"/>
      <c r="BY617" s="786"/>
      <c r="BZ617" s="786"/>
      <c r="CA617" s="786"/>
      <c r="CB617" s="786"/>
      <c r="CC617" s="786"/>
      <c r="CD617" s="786"/>
      <c r="CE617" s="786"/>
      <c r="CF617" s="786"/>
      <c r="CG617" s="786"/>
      <c r="CH617" s="786"/>
      <c r="CI617" s="786"/>
      <c r="CJ617" s="786"/>
      <c r="CK617" s="786"/>
      <c r="CL617" s="786"/>
      <c r="CM617" s="786"/>
      <c r="CN617" s="786"/>
      <c r="CO617" s="786"/>
      <c r="CP617" s="786"/>
      <c r="CQ617" s="786"/>
      <c r="CR617" s="786"/>
      <c r="CS617" s="786"/>
      <c r="CT617" s="786"/>
      <c r="CU617" s="786"/>
      <c r="CV617" s="786"/>
      <c r="CW617" s="786"/>
      <c r="CX617" s="786"/>
      <c r="CY617" s="786"/>
      <c r="CZ617" s="786"/>
      <c r="DA617" s="786"/>
      <c r="DB617" s="786"/>
      <c r="DC617" s="786"/>
      <c r="DD617" s="786"/>
      <c r="DE617" s="786"/>
      <c r="DF617" s="786"/>
      <c r="DG617" s="786"/>
      <c r="DH617" s="786"/>
      <c r="DI617" s="786"/>
      <c r="DJ617" s="786"/>
      <c r="DK617" s="786"/>
      <c r="DL617" s="786"/>
      <c r="DM617" s="786"/>
      <c r="DN617" s="786"/>
      <c r="DO617" s="786"/>
      <c r="DP617" s="786"/>
      <c r="DQ617" s="786"/>
      <c r="DR617" s="786"/>
      <c r="DS617" s="786"/>
      <c r="DT617" s="786"/>
      <c r="DU617" s="786"/>
      <c r="DV617" s="786"/>
      <c r="DW617" s="786"/>
      <c r="DX617" s="786"/>
      <c r="DY617" s="786"/>
      <c r="DZ617" s="786"/>
      <c r="EA617" s="786"/>
      <c r="EB617" s="786"/>
      <c r="EC617" s="786"/>
      <c r="ED617" s="786"/>
      <c r="EE617" s="786"/>
      <c r="EF617" s="786"/>
      <c r="EG617" s="786"/>
      <c r="EH617" s="786"/>
      <c r="EI617" s="786"/>
      <c r="EJ617" s="786"/>
      <c r="EK617" s="786"/>
      <c r="EL617" s="786"/>
      <c r="EM617" s="786"/>
      <c r="EN617" s="786"/>
      <c r="EO617" s="786"/>
      <c r="EP617" s="786"/>
      <c r="EQ617" s="786"/>
      <c r="ER617" s="786"/>
      <c r="ES617" s="786"/>
      <c r="ET617" s="786"/>
      <c r="EU617" s="786"/>
      <c r="EV617" s="786"/>
      <c r="EW617" s="786"/>
      <c r="EX617" s="786"/>
      <c r="EY617" s="786"/>
      <c r="EZ617" s="786"/>
      <c r="FA617" s="786"/>
      <c r="FB617" s="786"/>
      <c r="FC617" s="786"/>
      <c r="FD617" s="786"/>
      <c r="FE617" s="786"/>
      <c r="FF617" s="786"/>
      <c r="FG617" s="786"/>
      <c r="FH617" s="786"/>
      <c r="FI617" s="786"/>
      <c r="FJ617" s="786"/>
      <c r="FK617" s="786"/>
      <c r="FL617" s="786"/>
      <c r="FM617" s="786"/>
      <c r="FN617" s="786"/>
      <c r="FO617" s="786"/>
      <c r="FP617" s="786"/>
      <c r="FQ617" s="786"/>
      <c r="FR617" s="786"/>
      <c r="FS617" s="786"/>
      <c r="FT617" s="786"/>
      <c r="FU617" s="786"/>
      <c r="FV617" s="786"/>
      <c r="FW617" s="786"/>
      <c r="FX617" s="786"/>
      <c r="FY617" s="786"/>
      <c r="FZ617" s="786"/>
      <c r="GA617" s="786"/>
      <c r="GB617" s="786"/>
      <c r="GC617" s="786"/>
      <c r="GD617" s="786"/>
      <c r="GE617" s="786"/>
      <c r="GF617" s="786"/>
      <c r="GG617" s="786"/>
      <c r="GH617" s="786"/>
      <c r="GI617" s="786"/>
      <c r="GJ617" s="786"/>
      <c r="GK617" s="786"/>
      <c r="GL617" s="786"/>
      <c r="GM617" s="786"/>
      <c r="GN617" s="786"/>
      <c r="GO617" s="786"/>
      <c r="GP617" s="786"/>
      <c r="GQ617" s="786"/>
      <c r="GR617" s="786"/>
      <c r="GS617" s="786"/>
      <c r="GT617" s="786"/>
      <c r="GU617" s="786"/>
      <c r="GV617" s="786"/>
      <c r="GW617" s="786"/>
      <c r="GX617" s="786"/>
      <c r="GY617" s="786"/>
    </row>
    <row r="618" spans="1:207" s="792" customFormat="1">
      <c r="A618" s="786"/>
      <c r="B618" s="789"/>
      <c r="C618" s="790"/>
      <c r="D618" s="790"/>
      <c r="E618" s="790"/>
      <c r="F618" s="790"/>
      <c r="G618" s="791"/>
      <c r="H618" s="790"/>
      <c r="I618" s="786"/>
      <c r="J618" s="1192"/>
      <c r="K618" s="786"/>
      <c r="L618" s="786"/>
      <c r="M618" s="786"/>
      <c r="N618" s="786"/>
      <c r="O618" s="786"/>
      <c r="P618" s="786"/>
      <c r="Q618" s="786"/>
      <c r="R618" s="786"/>
      <c r="S618" s="786"/>
      <c r="T618" s="786"/>
      <c r="U618" s="786"/>
      <c r="V618" s="786"/>
      <c r="W618" s="786"/>
      <c r="X618" s="786"/>
      <c r="Y618" s="786"/>
      <c r="Z618" s="786"/>
      <c r="AA618" s="786"/>
      <c r="AB618" s="786"/>
      <c r="AC618" s="786"/>
      <c r="AD618" s="786"/>
      <c r="AE618" s="786"/>
      <c r="AF618" s="786"/>
      <c r="AG618" s="786"/>
      <c r="AH618" s="786"/>
      <c r="AI618" s="786"/>
      <c r="AJ618" s="786"/>
      <c r="AK618" s="786"/>
      <c r="AL618" s="786"/>
      <c r="AM618" s="786"/>
      <c r="AN618" s="786"/>
      <c r="AO618" s="786"/>
      <c r="AP618" s="786"/>
      <c r="AQ618" s="786"/>
      <c r="AR618" s="786"/>
      <c r="AS618" s="786"/>
      <c r="AT618" s="786"/>
      <c r="AU618" s="786"/>
      <c r="AV618" s="786"/>
      <c r="AW618" s="786"/>
      <c r="AX618" s="786"/>
      <c r="AY618" s="786"/>
      <c r="AZ618" s="786"/>
      <c r="BA618" s="786"/>
      <c r="BB618" s="786"/>
      <c r="BC618" s="786"/>
      <c r="BD618" s="786"/>
      <c r="BE618" s="786"/>
      <c r="BF618" s="786"/>
      <c r="BG618" s="786"/>
      <c r="BH618" s="786"/>
      <c r="BI618" s="786"/>
      <c r="BJ618" s="786"/>
      <c r="BK618" s="786"/>
      <c r="BL618" s="786"/>
      <c r="BM618" s="786"/>
      <c r="BN618" s="786"/>
      <c r="BO618" s="786"/>
      <c r="BP618" s="786"/>
      <c r="BQ618" s="786"/>
      <c r="BR618" s="786"/>
      <c r="BS618" s="786"/>
      <c r="BT618" s="786"/>
      <c r="BU618" s="786"/>
      <c r="BV618" s="786"/>
      <c r="BW618" s="786"/>
      <c r="BX618" s="786"/>
      <c r="BY618" s="786"/>
      <c r="BZ618" s="786"/>
      <c r="CA618" s="786"/>
      <c r="CB618" s="786"/>
      <c r="CC618" s="786"/>
      <c r="CD618" s="786"/>
      <c r="CE618" s="786"/>
      <c r="CF618" s="786"/>
      <c r="CG618" s="786"/>
      <c r="CH618" s="786"/>
      <c r="CI618" s="786"/>
      <c r="CJ618" s="786"/>
      <c r="CK618" s="786"/>
      <c r="CL618" s="786"/>
      <c r="CM618" s="786"/>
      <c r="CN618" s="786"/>
      <c r="CO618" s="786"/>
      <c r="CP618" s="786"/>
      <c r="CQ618" s="786"/>
      <c r="CR618" s="786"/>
      <c r="CS618" s="786"/>
      <c r="CT618" s="786"/>
      <c r="CU618" s="786"/>
      <c r="CV618" s="786"/>
      <c r="CW618" s="786"/>
      <c r="CX618" s="786"/>
      <c r="CY618" s="786"/>
      <c r="CZ618" s="786"/>
      <c r="DA618" s="786"/>
      <c r="DB618" s="786"/>
      <c r="DC618" s="786"/>
      <c r="DD618" s="786"/>
      <c r="DE618" s="786"/>
      <c r="DF618" s="786"/>
      <c r="DG618" s="786"/>
      <c r="DH618" s="786"/>
      <c r="DI618" s="786"/>
      <c r="DJ618" s="786"/>
      <c r="DK618" s="786"/>
      <c r="DL618" s="786"/>
      <c r="DM618" s="786"/>
      <c r="DN618" s="786"/>
      <c r="DO618" s="786"/>
      <c r="DP618" s="786"/>
      <c r="DQ618" s="786"/>
      <c r="DR618" s="786"/>
      <c r="DS618" s="786"/>
      <c r="DT618" s="786"/>
      <c r="DU618" s="786"/>
      <c r="DV618" s="786"/>
      <c r="DW618" s="786"/>
      <c r="DX618" s="786"/>
      <c r="DY618" s="786"/>
      <c r="DZ618" s="786"/>
      <c r="EA618" s="786"/>
      <c r="EB618" s="786"/>
      <c r="EC618" s="786"/>
      <c r="ED618" s="786"/>
      <c r="EE618" s="786"/>
      <c r="EF618" s="786"/>
      <c r="EG618" s="786"/>
      <c r="EH618" s="786"/>
      <c r="EI618" s="786"/>
      <c r="EJ618" s="786"/>
      <c r="EK618" s="786"/>
      <c r="EL618" s="786"/>
      <c r="EM618" s="786"/>
      <c r="EN618" s="786"/>
      <c r="EO618" s="786"/>
      <c r="EP618" s="786"/>
      <c r="EQ618" s="786"/>
      <c r="ER618" s="786"/>
      <c r="ES618" s="786"/>
      <c r="ET618" s="786"/>
      <c r="EU618" s="786"/>
      <c r="EV618" s="786"/>
      <c r="EW618" s="786"/>
      <c r="EX618" s="786"/>
      <c r="EY618" s="786"/>
      <c r="EZ618" s="786"/>
      <c r="FA618" s="786"/>
      <c r="FB618" s="786"/>
      <c r="FC618" s="786"/>
      <c r="FD618" s="786"/>
      <c r="FE618" s="786"/>
      <c r="FF618" s="786"/>
      <c r="FG618" s="786"/>
      <c r="FH618" s="786"/>
      <c r="FI618" s="786"/>
      <c r="FJ618" s="786"/>
      <c r="FK618" s="786"/>
      <c r="FL618" s="786"/>
      <c r="FM618" s="786"/>
      <c r="FN618" s="786"/>
      <c r="FO618" s="786"/>
      <c r="FP618" s="786"/>
      <c r="FQ618" s="786"/>
      <c r="FR618" s="786"/>
      <c r="FS618" s="786"/>
      <c r="FT618" s="786"/>
      <c r="FU618" s="786"/>
      <c r="FV618" s="786"/>
      <c r="FW618" s="786"/>
      <c r="FX618" s="786"/>
      <c r="FY618" s="786"/>
      <c r="FZ618" s="786"/>
      <c r="GA618" s="786"/>
      <c r="GB618" s="786"/>
      <c r="GC618" s="786"/>
      <c r="GD618" s="786"/>
      <c r="GE618" s="786"/>
      <c r="GF618" s="786"/>
      <c r="GG618" s="786"/>
      <c r="GH618" s="786"/>
      <c r="GI618" s="786"/>
      <c r="GJ618" s="786"/>
      <c r="GK618" s="786"/>
      <c r="GL618" s="786"/>
      <c r="GM618" s="786"/>
      <c r="GN618" s="786"/>
      <c r="GO618" s="786"/>
      <c r="GP618" s="786"/>
      <c r="GQ618" s="786"/>
      <c r="GR618" s="786"/>
      <c r="GS618" s="786"/>
      <c r="GT618" s="786"/>
      <c r="GU618" s="786"/>
      <c r="GV618" s="786"/>
      <c r="GW618" s="786"/>
      <c r="GX618" s="786"/>
      <c r="GY618" s="786"/>
    </row>
    <row r="619" spans="1:207" s="792" customFormat="1">
      <c r="A619" s="786"/>
      <c r="B619" s="789"/>
      <c r="C619" s="790"/>
      <c r="D619" s="790"/>
      <c r="E619" s="790"/>
      <c r="F619" s="790"/>
      <c r="G619" s="791"/>
      <c r="H619" s="790"/>
      <c r="I619" s="786"/>
      <c r="J619" s="1192"/>
      <c r="K619" s="786"/>
      <c r="L619" s="786"/>
      <c r="M619" s="786"/>
      <c r="N619" s="786"/>
      <c r="O619" s="786"/>
      <c r="P619" s="786"/>
      <c r="Q619" s="786"/>
      <c r="R619" s="786"/>
      <c r="S619" s="786"/>
      <c r="T619" s="786"/>
      <c r="U619" s="786"/>
      <c r="V619" s="786"/>
      <c r="W619" s="786"/>
      <c r="X619" s="786"/>
      <c r="Y619" s="786"/>
      <c r="Z619" s="786"/>
      <c r="AA619" s="786"/>
      <c r="AB619" s="786"/>
      <c r="AC619" s="786"/>
      <c r="AD619" s="786"/>
      <c r="AE619" s="786"/>
      <c r="AF619" s="786"/>
      <c r="AG619" s="786"/>
      <c r="AH619" s="786"/>
      <c r="AI619" s="786"/>
      <c r="AJ619" s="786"/>
      <c r="AK619" s="786"/>
      <c r="AL619" s="786"/>
      <c r="AM619" s="786"/>
      <c r="AN619" s="786"/>
      <c r="AO619" s="786"/>
      <c r="AP619" s="786"/>
      <c r="AQ619" s="786"/>
      <c r="AR619" s="786"/>
      <c r="AS619" s="786"/>
      <c r="AT619" s="786"/>
      <c r="AU619" s="786"/>
      <c r="AV619" s="786"/>
      <c r="AW619" s="786"/>
      <c r="AX619" s="786"/>
      <c r="AY619" s="786"/>
      <c r="AZ619" s="786"/>
      <c r="BA619" s="786"/>
      <c r="BB619" s="786"/>
      <c r="BC619" s="786"/>
      <c r="BD619" s="786"/>
      <c r="BE619" s="786"/>
      <c r="BF619" s="786"/>
      <c r="BG619" s="786"/>
      <c r="BH619" s="786"/>
      <c r="BI619" s="786"/>
      <c r="BJ619" s="786"/>
      <c r="BK619" s="786"/>
      <c r="BL619" s="786"/>
      <c r="BM619" s="786"/>
      <c r="BN619" s="786"/>
      <c r="BO619" s="786"/>
      <c r="BP619" s="786"/>
      <c r="BQ619" s="786"/>
      <c r="BR619" s="786"/>
      <c r="BS619" s="786"/>
      <c r="BT619" s="786"/>
      <c r="BU619" s="786"/>
      <c r="BV619" s="786"/>
      <c r="BW619" s="786"/>
      <c r="BX619" s="786"/>
      <c r="BY619" s="786"/>
      <c r="BZ619" s="786"/>
      <c r="CA619" s="786"/>
      <c r="CB619" s="786"/>
      <c r="CC619" s="786"/>
      <c r="CD619" s="786"/>
      <c r="CE619" s="786"/>
      <c r="CF619" s="786"/>
      <c r="CG619" s="786"/>
      <c r="CH619" s="786"/>
      <c r="CI619" s="786"/>
      <c r="CJ619" s="786"/>
      <c r="CK619" s="786"/>
      <c r="CL619" s="786"/>
      <c r="CM619" s="786"/>
      <c r="CN619" s="786"/>
      <c r="CO619" s="786"/>
      <c r="CP619" s="786"/>
      <c r="CQ619" s="786"/>
      <c r="CR619" s="786"/>
      <c r="CS619" s="786"/>
      <c r="CT619" s="786"/>
      <c r="CU619" s="786"/>
      <c r="CV619" s="786"/>
      <c r="CW619" s="786"/>
      <c r="CX619" s="786"/>
      <c r="CY619" s="786"/>
      <c r="CZ619" s="786"/>
      <c r="DA619" s="786"/>
      <c r="DB619" s="786"/>
      <c r="DC619" s="786"/>
      <c r="DD619" s="786"/>
      <c r="DE619" s="786"/>
      <c r="DF619" s="786"/>
      <c r="DG619" s="786"/>
      <c r="DH619" s="786"/>
      <c r="DI619" s="786"/>
      <c r="DJ619" s="786"/>
      <c r="DK619" s="786"/>
      <c r="DL619" s="786"/>
      <c r="DM619" s="786"/>
      <c r="DN619" s="786"/>
      <c r="DO619" s="786"/>
      <c r="DP619" s="786"/>
      <c r="DQ619" s="786"/>
      <c r="DR619" s="786"/>
      <c r="DS619" s="786"/>
      <c r="DT619" s="786"/>
      <c r="DU619" s="786"/>
      <c r="DV619" s="786"/>
      <c r="DW619" s="786"/>
      <c r="DX619" s="786"/>
      <c r="DY619" s="786"/>
      <c r="DZ619" s="786"/>
      <c r="EA619" s="786"/>
      <c r="EB619" s="786"/>
      <c r="EC619" s="786"/>
      <c r="ED619" s="786"/>
      <c r="EE619" s="786"/>
      <c r="EF619" s="786"/>
      <c r="EG619" s="786"/>
      <c r="EH619" s="786"/>
      <c r="EI619" s="786"/>
      <c r="EJ619" s="786"/>
      <c r="EK619" s="786"/>
      <c r="EL619" s="786"/>
      <c r="EM619" s="786"/>
      <c r="EN619" s="786"/>
      <c r="EO619" s="786"/>
      <c r="EP619" s="786"/>
      <c r="EQ619" s="786"/>
      <c r="ER619" s="786"/>
      <c r="ES619" s="786"/>
      <c r="ET619" s="786"/>
      <c r="EU619" s="786"/>
      <c r="EV619" s="786"/>
      <c r="EW619" s="786"/>
      <c r="EX619" s="786"/>
      <c r="EY619" s="786"/>
      <c r="EZ619" s="786"/>
      <c r="FA619" s="786"/>
      <c r="FB619" s="786"/>
      <c r="FC619" s="786"/>
      <c r="FD619" s="786"/>
      <c r="FE619" s="786"/>
      <c r="FF619" s="786"/>
      <c r="FG619" s="786"/>
      <c r="FH619" s="786"/>
      <c r="FI619" s="786"/>
      <c r="FJ619" s="786"/>
      <c r="FK619" s="786"/>
      <c r="FL619" s="786"/>
      <c r="FM619" s="786"/>
      <c r="FN619" s="786"/>
      <c r="FO619" s="786"/>
      <c r="FP619" s="786"/>
      <c r="FQ619" s="786"/>
      <c r="FR619" s="786"/>
      <c r="FS619" s="786"/>
      <c r="FT619" s="786"/>
      <c r="FU619" s="786"/>
      <c r="FV619" s="786"/>
      <c r="FW619" s="786"/>
      <c r="FX619" s="786"/>
      <c r="FY619" s="786"/>
      <c r="FZ619" s="786"/>
      <c r="GA619" s="786"/>
      <c r="GB619" s="786"/>
      <c r="GC619" s="786"/>
      <c r="GD619" s="786"/>
      <c r="GE619" s="786"/>
      <c r="GF619" s="786"/>
      <c r="GG619" s="786"/>
      <c r="GH619" s="786"/>
      <c r="GI619" s="786"/>
      <c r="GJ619" s="786"/>
      <c r="GK619" s="786"/>
      <c r="GL619" s="786"/>
      <c r="GM619" s="786"/>
      <c r="GN619" s="786"/>
      <c r="GO619" s="786"/>
      <c r="GP619" s="786"/>
      <c r="GQ619" s="786"/>
      <c r="GR619" s="786"/>
      <c r="GS619" s="786"/>
      <c r="GT619" s="786"/>
      <c r="GU619" s="786"/>
      <c r="GV619" s="786"/>
      <c r="GW619" s="786"/>
      <c r="GX619" s="786"/>
      <c r="GY619" s="786"/>
    </row>
    <row r="620" spans="1:207" s="792" customFormat="1">
      <c r="A620" s="786"/>
      <c r="B620" s="789"/>
      <c r="C620" s="790"/>
      <c r="D620" s="790"/>
      <c r="E620" s="790"/>
      <c r="F620" s="790"/>
      <c r="G620" s="791"/>
      <c r="H620" s="790"/>
      <c r="I620" s="786"/>
      <c r="J620" s="1192"/>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1"/>
      <c r="H621" s="790"/>
      <c r="I621" s="786"/>
      <c r="J621" s="1192"/>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1"/>
      <c r="H622" s="790"/>
      <c r="I622" s="786"/>
      <c r="J622" s="1192"/>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1"/>
      <c r="H623" s="790"/>
      <c r="I623" s="786"/>
      <c r="J623" s="1192"/>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1"/>
      <c r="H624" s="790"/>
      <c r="I624" s="786"/>
      <c r="J624" s="1192"/>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1"/>
      <c r="H625" s="790"/>
      <c r="I625" s="786"/>
      <c r="J625" s="1192"/>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1"/>
      <c r="H626" s="790"/>
      <c r="I626" s="786"/>
      <c r="J626" s="1192"/>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1"/>
      <c r="H627" s="790"/>
      <c r="I627" s="786"/>
      <c r="J627" s="1192"/>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1"/>
      <c r="H628" s="790"/>
      <c r="I628" s="786"/>
      <c r="J628" s="1192"/>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1"/>
      <c r="H629" s="790"/>
      <c r="I629" s="786"/>
      <c r="J629" s="1192"/>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1"/>
      <c r="H630" s="790"/>
      <c r="I630" s="786"/>
      <c r="J630" s="1192"/>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1"/>
      <c r="H631" s="790"/>
      <c r="I631" s="786"/>
      <c r="J631" s="1192"/>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1"/>
      <c r="H632" s="790"/>
      <c r="I632" s="786"/>
      <c r="J632" s="1192"/>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1"/>
      <c r="H633" s="790"/>
      <c r="I633" s="786"/>
      <c r="J633" s="1192"/>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1"/>
      <c r="H634" s="790"/>
      <c r="I634" s="786"/>
      <c r="J634" s="1192"/>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1"/>
      <c r="H635" s="790"/>
      <c r="I635" s="786"/>
      <c r="J635" s="1192"/>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1"/>
      <c r="H636" s="790"/>
      <c r="I636" s="786"/>
      <c r="J636" s="1192"/>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1"/>
      <c r="H637" s="790"/>
      <c r="I637" s="786"/>
      <c r="J637" s="1192"/>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1"/>
      <c r="H638" s="790"/>
      <c r="I638" s="786"/>
      <c r="J638" s="1192"/>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1"/>
      <c r="H639" s="790"/>
      <c r="I639" s="786"/>
      <c r="J639" s="1192"/>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1"/>
      <c r="H640" s="790"/>
      <c r="I640" s="786"/>
      <c r="J640" s="1192"/>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1"/>
      <c r="H641" s="790"/>
      <c r="I641" s="786"/>
      <c r="J641" s="1192"/>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1"/>
      <c r="H642" s="790"/>
      <c r="I642" s="786"/>
      <c r="J642" s="1192"/>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1"/>
      <c r="H643" s="790"/>
      <c r="I643" s="786"/>
      <c r="J643" s="1192"/>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1"/>
      <c r="H644" s="790"/>
      <c r="I644" s="786"/>
      <c r="J644" s="1192"/>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1"/>
      <c r="H645" s="790"/>
      <c r="I645" s="786"/>
      <c r="J645" s="1192"/>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1"/>
      <c r="H646" s="790"/>
      <c r="I646" s="786"/>
      <c r="J646" s="1192"/>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1"/>
      <c r="H647" s="790"/>
      <c r="I647" s="786"/>
      <c r="J647" s="1192"/>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1"/>
      <c r="H648" s="790"/>
      <c r="I648" s="786"/>
      <c r="J648" s="1192"/>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1"/>
      <c r="H649" s="790"/>
      <c r="I649" s="786"/>
      <c r="J649" s="1192"/>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1"/>
      <c r="H650" s="790"/>
      <c r="I650" s="786"/>
      <c r="J650" s="1192"/>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1"/>
      <c r="H651" s="790"/>
      <c r="I651" s="786"/>
      <c r="J651" s="1192"/>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1"/>
      <c r="H652" s="790"/>
      <c r="I652" s="786"/>
      <c r="J652" s="1192"/>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1"/>
      <c r="H653" s="790"/>
      <c r="I653" s="786"/>
      <c r="J653" s="1192"/>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1"/>
      <c r="H654" s="790"/>
      <c r="I654" s="786"/>
      <c r="J654" s="1192"/>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1"/>
      <c r="H655" s="790"/>
      <c r="I655" s="786"/>
      <c r="J655" s="1192"/>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1"/>
      <c r="H656" s="790"/>
      <c r="I656" s="786"/>
      <c r="J656" s="1192"/>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1"/>
      <c r="H657" s="790"/>
      <c r="I657" s="786"/>
      <c r="J657" s="1192"/>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1"/>
      <c r="H658" s="790"/>
      <c r="I658" s="786"/>
      <c r="J658" s="1192"/>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1"/>
      <c r="H659" s="790"/>
      <c r="I659" s="786"/>
      <c r="J659" s="1192"/>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1"/>
      <c r="H660" s="790"/>
      <c r="I660" s="786"/>
      <c r="J660" s="1192"/>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1"/>
      <c r="H661" s="790"/>
      <c r="I661" s="786"/>
      <c r="J661" s="1192"/>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1"/>
      <c r="H662" s="790"/>
      <c r="I662" s="786"/>
      <c r="J662" s="1192"/>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1"/>
      <c r="H663" s="790"/>
      <c r="I663" s="786"/>
      <c r="J663" s="1192"/>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1"/>
      <c r="H664" s="790"/>
      <c r="I664" s="786"/>
      <c r="J664" s="1192"/>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1"/>
      <c r="H665" s="790"/>
      <c r="I665" s="786"/>
      <c r="J665" s="1192"/>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1"/>
      <c r="H666" s="790"/>
      <c r="I666" s="786"/>
      <c r="J666" s="1192"/>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1"/>
      <c r="H667" s="790"/>
      <c r="I667" s="786"/>
      <c r="J667" s="1192"/>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1"/>
      <c r="H668" s="790"/>
      <c r="I668" s="786"/>
      <c r="J668" s="1192"/>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1"/>
      <c r="H669" s="790"/>
      <c r="I669" s="786"/>
      <c r="J669" s="1192"/>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1"/>
      <c r="H670" s="790"/>
      <c r="I670" s="786"/>
      <c r="J670" s="1192"/>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1"/>
      <c r="H671" s="790"/>
      <c r="I671" s="786"/>
      <c r="J671" s="1192"/>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1"/>
      <c r="H672" s="790"/>
      <c r="I672" s="786"/>
      <c r="J672" s="1192"/>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1"/>
      <c r="H673" s="790"/>
      <c r="I673" s="786"/>
      <c r="J673" s="1192"/>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1"/>
      <c r="H674" s="790"/>
      <c r="I674" s="786"/>
      <c r="J674" s="1192"/>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1"/>
      <c r="H675" s="790"/>
      <c r="I675" s="786"/>
      <c r="J675" s="1192"/>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1"/>
      <c r="H676" s="790"/>
      <c r="I676" s="786"/>
      <c r="J676" s="1192"/>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1"/>
      <c r="H677" s="790"/>
      <c r="I677" s="786"/>
      <c r="J677" s="1192"/>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1"/>
      <c r="H678" s="790"/>
      <c r="I678" s="786"/>
      <c r="J678" s="1192"/>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1"/>
      <c r="H679" s="790"/>
      <c r="I679" s="786"/>
      <c r="J679" s="1192"/>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1"/>
      <c r="H680" s="790"/>
      <c r="I680" s="786"/>
      <c r="J680" s="1192"/>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1"/>
      <c r="H681" s="790"/>
      <c r="I681" s="786"/>
      <c r="J681" s="1192"/>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1"/>
      <c r="H682" s="790"/>
      <c r="I682" s="786"/>
      <c r="J682" s="1192"/>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1"/>
      <c r="H683" s="790"/>
      <c r="I683" s="786"/>
      <c r="J683" s="1192"/>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1"/>
      <c r="H684" s="790"/>
      <c r="I684" s="786"/>
      <c r="J684" s="1192"/>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1"/>
      <c r="H685" s="790"/>
      <c r="I685" s="786"/>
      <c r="J685" s="1192"/>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1"/>
      <c r="H686" s="790"/>
      <c r="I686" s="786"/>
      <c r="J686" s="1192"/>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1"/>
      <c r="H687" s="790"/>
      <c r="I687" s="786"/>
      <c r="J687" s="1192"/>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1"/>
      <c r="H688" s="790"/>
      <c r="I688" s="786"/>
      <c r="J688" s="1192"/>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1"/>
      <c r="H689" s="790"/>
      <c r="I689" s="786"/>
      <c r="J689" s="1192"/>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1"/>
      <c r="H690" s="790"/>
      <c r="I690" s="786"/>
      <c r="J690" s="1192"/>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1"/>
      <c r="H691" s="790"/>
      <c r="I691" s="786"/>
      <c r="J691" s="1192"/>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1"/>
      <c r="H692" s="790"/>
      <c r="I692" s="786"/>
      <c r="J692" s="1192"/>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1"/>
      <c r="H693" s="790"/>
      <c r="I693" s="786"/>
      <c r="J693" s="1192"/>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1"/>
      <c r="H694" s="790"/>
      <c r="I694" s="786"/>
      <c r="J694" s="1192"/>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1"/>
      <c r="H695" s="790"/>
      <c r="I695" s="786"/>
      <c r="J695" s="1192"/>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1"/>
      <c r="H696" s="790"/>
      <c r="I696" s="786"/>
      <c r="J696" s="1192"/>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1"/>
      <c r="H697" s="790"/>
      <c r="I697" s="786"/>
      <c r="J697" s="1192"/>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1"/>
      <c r="H698" s="790"/>
      <c r="I698" s="786"/>
      <c r="J698" s="1192"/>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1"/>
      <c r="H699" s="790"/>
      <c r="I699" s="786"/>
      <c r="J699" s="1192"/>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1"/>
      <c r="H700" s="790"/>
      <c r="I700" s="786"/>
      <c r="J700" s="1192"/>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1"/>
      <c r="H701" s="790"/>
      <c r="I701" s="786"/>
      <c r="J701" s="1192"/>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1"/>
      <c r="H702" s="790"/>
      <c r="I702" s="786"/>
      <c r="J702" s="1192"/>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1"/>
      <c r="H703" s="790"/>
      <c r="I703" s="786"/>
      <c r="J703" s="1192"/>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1"/>
      <c r="H704" s="790"/>
      <c r="I704" s="786"/>
      <c r="J704" s="1192"/>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1"/>
      <c r="H705" s="790"/>
      <c r="I705" s="786"/>
      <c r="J705" s="1192"/>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1"/>
      <c r="H706" s="790"/>
      <c r="I706" s="786"/>
      <c r="J706" s="1192"/>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1"/>
      <c r="H707" s="790"/>
      <c r="I707" s="786"/>
      <c r="J707" s="1192"/>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1"/>
      <c r="H708" s="790"/>
      <c r="I708" s="786"/>
      <c r="J708" s="1192"/>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1"/>
      <c r="H709" s="790"/>
      <c r="I709" s="786"/>
      <c r="J709" s="1192"/>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1"/>
      <c r="H710" s="790"/>
      <c r="I710" s="786"/>
      <c r="J710" s="1192"/>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1"/>
      <c r="H711" s="790"/>
      <c r="I711" s="786"/>
      <c r="J711" s="1192"/>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1"/>
      <c r="H712" s="790"/>
      <c r="I712" s="786"/>
      <c r="J712" s="1192"/>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1"/>
      <c r="H713" s="790"/>
      <c r="I713" s="786"/>
      <c r="J713" s="1192"/>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1"/>
      <c r="H714" s="790"/>
      <c r="I714" s="786"/>
      <c r="J714" s="1192"/>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1"/>
      <c r="H715" s="790"/>
      <c r="I715" s="786"/>
      <c r="J715" s="1192"/>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1"/>
      <c r="H716" s="790"/>
      <c r="I716" s="786"/>
      <c r="J716" s="1192"/>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1"/>
      <c r="H717" s="790"/>
      <c r="I717" s="786"/>
      <c r="J717" s="1192"/>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1"/>
      <c r="H718" s="790"/>
      <c r="I718" s="786"/>
      <c r="J718" s="1192"/>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1"/>
      <c r="H719" s="790"/>
      <c r="I719" s="786"/>
      <c r="J719" s="1192"/>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1"/>
      <c r="H720" s="790"/>
      <c r="I720" s="786"/>
      <c r="J720" s="1192"/>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1"/>
      <c r="H721" s="790"/>
      <c r="I721" s="786"/>
      <c r="J721" s="1192"/>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1"/>
      <c r="H722" s="790"/>
      <c r="I722" s="786"/>
      <c r="J722" s="1192"/>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1"/>
      <c r="H723" s="790"/>
      <c r="I723" s="786"/>
      <c r="J723" s="1192"/>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1"/>
      <c r="H724" s="790"/>
      <c r="I724" s="786"/>
      <c r="J724" s="1192"/>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1"/>
      <c r="H725" s="790"/>
      <c r="I725" s="786"/>
      <c r="J725" s="1192"/>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1"/>
      <c r="H726" s="790"/>
      <c r="I726" s="786"/>
      <c r="J726" s="1192"/>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1"/>
      <c r="H727" s="790"/>
      <c r="I727" s="786"/>
      <c r="J727" s="1192"/>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1"/>
      <c r="H728" s="790"/>
      <c r="I728" s="786"/>
      <c r="J728" s="1192"/>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1"/>
      <c r="H729" s="790"/>
      <c r="I729" s="786"/>
      <c r="J729" s="1192"/>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1"/>
      <c r="H730" s="790"/>
      <c r="I730" s="786"/>
      <c r="J730" s="1192"/>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1"/>
      <c r="H731" s="790"/>
      <c r="I731" s="786"/>
      <c r="J731" s="1192"/>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1"/>
      <c r="H732" s="790"/>
      <c r="I732" s="786"/>
      <c r="J732" s="1192"/>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1"/>
      <c r="H733" s="790"/>
      <c r="I733" s="786"/>
      <c r="J733" s="1192"/>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1"/>
      <c r="H734" s="790"/>
      <c r="I734" s="786"/>
      <c r="J734" s="1192"/>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1"/>
      <c r="H735" s="790"/>
      <c r="I735" s="786"/>
      <c r="J735" s="1192"/>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1"/>
      <c r="H736" s="790"/>
      <c r="I736" s="786"/>
      <c r="J736" s="1192"/>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1"/>
      <c r="H737" s="790"/>
      <c r="I737" s="786"/>
      <c r="J737" s="1192"/>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1"/>
      <c r="H738" s="790"/>
      <c r="I738" s="786"/>
      <c r="J738" s="1192"/>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1"/>
      <c r="H739" s="790"/>
      <c r="I739" s="786"/>
      <c r="J739" s="1192"/>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1"/>
      <c r="H740" s="790"/>
      <c r="I740" s="786"/>
      <c r="J740" s="1192"/>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1"/>
      <c r="H741" s="790"/>
      <c r="I741" s="786"/>
      <c r="J741" s="1192"/>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1"/>
      <c r="H742" s="790"/>
      <c r="I742" s="786"/>
      <c r="J742" s="1192"/>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1"/>
      <c r="H743" s="790"/>
      <c r="I743" s="786"/>
      <c r="J743" s="1192"/>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1"/>
      <c r="H744" s="790"/>
      <c r="I744" s="786"/>
      <c r="J744" s="1192"/>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1"/>
      <c r="H745" s="790"/>
      <c r="I745" s="786"/>
      <c r="J745" s="1192"/>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1"/>
      <c r="H746" s="790"/>
      <c r="I746" s="786"/>
      <c r="J746" s="1192"/>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1"/>
      <c r="H747" s="790"/>
      <c r="I747" s="786"/>
      <c r="J747" s="1192"/>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1"/>
      <c r="H748" s="790"/>
      <c r="I748" s="786"/>
      <c r="J748" s="1192"/>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1"/>
      <c r="H749" s="790"/>
      <c r="I749" s="786"/>
      <c r="J749" s="1192"/>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1"/>
      <c r="H750" s="790"/>
      <c r="I750" s="786"/>
      <c r="J750" s="1192"/>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1"/>
      <c r="H751" s="790"/>
      <c r="I751" s="786"/>
      <c r="J751" s="1192"/>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1"/>
      <c r="H752" s="790"/>
      <c r="I752" s="786"/>
      <c r="J752" s="1192"/>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1"/>
      <c r="H753" s="790"/>
      <c r="I753" s="786"/>
      <c r="J753" s="1192"/>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1"/>
      <c r="H754" s="790"/>
      <c r="I754" s="786"/>
      <c r="J754" s="1192"/>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1"/>
      <c r="H755" s="790"/>
      <c r="I755" s="786"/>
      <c r="J755" s="1192"/>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1"/>
      <c r="H756" s="790"/>
      <c r="I756" s="786"/>
      <c r="J756" s="1192"/>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1"/>
      <c r="H757" s="790"/>
      <c r="I757" s="786"/>
      <c r="J757" s="1192"/>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1"/>
      <c r="H758" s="790"/>
      <c r="I758" s="786"/>
      <c r="J758" s="1192"/>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1"/>
      <c r="H759" s="790"/>
      <c r="I759" s="786"/>
      <c r="J759" s="1192"/>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1"/>
      <c r="H760" s="790"/>
      <c r="I760" s="786"/>
      <c r="J760" s="1192"/>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1"/>
      <c r="H761" s="790"/>
      <c r="I761" s="786"/>
      <c r="J761" s="1192"/>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1"/>
      <c r="H762" s="790"/>
      <c r="I762" s="786"/>
      <c r="J762" s="1192"/>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1"/>
      <c r="H763" s="790"/>
      <c r="I763" s="786"/>
      <c r="J763" s="1192"/>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1"/>
      <c r="H764" s="790"/>
      <c r="I764" s="786"/>
      <c r="J764" s="1192"/>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1"/>
      <c r="H765" s="790"/>
      <c r="I765" s="786"/>
      <c r="J765" s="1192"/>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1"/>
      <c r="H766" s="790"/>
      <c r="I766" s="786"/>
      <c r="J766" s="1192"/>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1"/>
      <c r="H767" s="790"/>
      <c r="I767" s="786"/>
      <c r="J767" s="1192"/>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1"/>
      <c r="H768" s="790"/>
      <c r="I768" s="786"/>
      <c r="J768" s="1192"/>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1"/>
      <c r="H769" s="790"/>
      <c r="I769" s="786"/>
      <c r="J769" s="1192"/>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1"/>
      <c r="H770" s="790"/>
      <c r="I770" s="786"/>
      <c r="J770" s="1192"/>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1"/>
      <c r="H771" s="790"/>
      <c r="I771" s="786"/>
      <c r="J771" s="1192"/>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1"/>
      <c r="H772" s="790"/>
      <c r="I772" s="786"/>
      <c r="J772" s="1192"/>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1"/>
      <c r="H773" s="790"/>
      <c r="I773" s="786"/>
      <c r="J773" s="1192"/>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1"/>
      <c r="H774" s="790"/>
      <c r="I774" s="786"/>
      <c r="J774" s="1192"/>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1"/>
      <c r="H775" s="790"/>
      <c r="I775" s="786"/>
      <c r="J775" s="1192"/>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1"/>
      <c r="H776" s="790"/>
      <c r="I776" s="786"/>
      <c r="J776" s="1192"/>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1"/>
      <c r="H777" s="790"/>
      <c r="I777" s="786"/>
      <c r="J777" s="1192"/>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1"/>
      <c r="H778" s="790"/>
      <c r="I778" s="786"/>
      <c r="J778" s="1192"/>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1"/>
      <c r="H779" s="790"/>
      <c r="I779" s="786"/>
      <c r="J779" s="1192"/>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1"/>
      <c r="H780" s="790"/>
      <c r="I780" s="786"/>
      <c r="J780" s="1192"/>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1"/>
      <c r="H781" s="790"/>
      <c r="I781" s="786"/>
      <c r="J781" s="1192"/>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1"/>
      <c r="H782" s="790"/>
      <c r="I782" s="786"/>
      <c r="J782" s="1192"/>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1"/>
      <c r="H783" s="790"/>
      <c r="I783" s="786"/>
      <c r="J783" s="1192"/>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1"/>
      <c r="H784" s="790"/>
      <c r="I784" s="786"/>
      <c r="J784" s="1192"/>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1"/>
      <c r="H785" s="790"/>
      <c r="I785" s="786"/>
      <c r="J785" s="1192"/>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1"/>
      <c r="H786" s="790"/>
      <c r="I786" s="786"/>
      <c r="J786" s="1192"/>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1"/>
      <c r="H787" s="790"/>
      <c r="I787" s="786"/>
      <c r="J787" s="1192"/>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1"/>
      <c r="H788" s="790"/>
      <c r="I788" s="786"/>
      <c r="J788" s="1192"/>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1"/>
      <c r="H789" s="790"/>
      <c r="I789" s="786"/>
      <c r="J789" s="1192"/>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1"/>
      <c r="H790" s="790"/>
      <c r="I790" s="786"/>
      <c r="J790" s="1192"/>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1"/>
      <c r="H791" s="790"/>
      <c r="I791" s="786"/>
      <c r="J791" s="1192"/>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1"/>
      <c r="H792" s="790"/>
      <c r="I792" s="786"/>
      <c r="J792" s="1192"/>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1"/>
      <c r="H793" s="790"/>
      <c r="I793" s="786"/>
      <c r="J793" s="1192"/>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1"/>
      <c r="H794" s="790"/>
      <c r="I794" s="786"/>
      <c r="J794" s="1192"/>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1"/>
      <c r="H795" s="790"/>
      <c r="I795" s="786"/>
      <c r="J795" s="1192"/>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1"/>
      <c r="H796" s="790"/>
      <c r="I796" s="786"/>
      <c r="J796" s="1192"/>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1"/>
      <c r="H797" s="790"/>
      <c r="I797" s="786"/>
      <c r="J797" s="1192"/>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1"/>
      <c r="H798" s="790"/>
      <c r="I798" s="786"/>
      <c r="J798" s="1192"/>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1"/>
      <c r="H799" s="790"/>
      <c r="I799" s="786"/>
      <c r="J799" s="1192"/>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1"/>
      <c r="H800" s="790"/>
      <c r="I800" s="786"/>
      <c r="J800" s="1192"/>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1"/>
      <c r="H801" s="790"/>
      <c r="I801" s="786"/>
      <c r="J801" s="1192"/>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1"/>
      <c r="H802" s="790"/>
      <c r="I802" s="786"/>
      <c r="J802" s="1192"/>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1"/>
      <c r="H803" s="790"/>
      <c r="I803" s="786"/>
      <c r="J803" s="1192"/>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1"/>
      <c r="H804" s="790"/>
      <c r="I804" s="786"/>
      <c r="J804" s="1192"/>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1"/>
      <c r="H805" s="790"/>
      <c r="I805" s="786"/>
      <c r="J805" s="1192"/>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1"/>
      <c r="H806" s="790"/>
      <c r="I806" s="786"/>
      <c r="J806" s="1192"/>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1"/>
      <c r="H807" s="790"/>
      <c r="I807" s="786"/>
      <c r="J807" s="1192"/>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1"/>
      <c r="H808" s="790"/>
      <c r="I808" s="786"/>
      <c r="J808" s="1192"/>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1"/>
      <c r="H809" s="790"/>
      <c r="I809" s="786"/>
      <c r="J809" s="1192"/>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1"/>
      <c r="H810" s="790"/>
      <c r="I810" s="786"/>
      <c r="J810" s="1192"/>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1"/>
      <c r="H811" s="790"/>
      <c r="I811" s="786"/>
      <c r="J811" s="1192"/>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1"/>
      <c r="H812" s="790"/>
      <c r="I812" s="786"/>
      <c r="J812" s="1192"/>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1"/>
      <c r="H813" s="790"/>
      <c r="I813" s="786"/>
      <c r="J813" s="1192"/>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1"/>
      <c r="H814" s="790"/>
      <c r="I814" s="786"/>
      <c r="J814" s="1192"/>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1"/>
      <c r="H815" s="790"/>
      <c r="I815" s="786"/>
      <c r="J815" s="1192"/>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1"/>
      <c r="H816" s="790"/>
      <c r="I816" s="786"/>
      <c r="J816" s="1192"/>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1"/>
      <c r="H817" s="790"/>
      <c r="I817" s="786"/>
      <c r="J817" s="1192"/>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1"/>
      <c r="H818" s="790"/>
      <c r="I818" s="786"/>
      <c r="J818" s="1192"/>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1"/>
      <c r="H819" s="790"/>
      <c r="I819" s="786"/>
      <c r="J819" s="1192"/>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1"/>
      <c r="H820" s="790"/>
      <c r="I820" s="786"/>
      <c r="J820" s="1192"/>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1"/>
      <c r="H821" s="790"/>
      <c r="I821" s="786"/>
      <c r="J821" s="1192"/>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1"/>
      <c r="H822" s="790"/>
      <c r="I822" s="786"/>
      <c r="J822" s="1192"/>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1"/>
      <c r="H823" s="790"/>
      <c r="I823" s="786"/>
      <c r="J823" s="1192"/>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1"/>
      <c r="H824" s="790"/>
      <c r="I824" s="786"/>
      <c r="J824" s="1192"/>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1"/>
      <c r="H825" s="790"/>
      <c r="I825" s="786"/>
      <c r="J825" s="1192"/>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1"/>
      <c r="H826" s="790"/>
      <c r="I826" s="786"/>
      <c r="J826" s="1192"/>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1"/>
      <c r="H827" s="790"/>
      <c r="I827" s="786"/>
      <c r="J827" s="1192"/>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1"/>
      <c r="H828" s="790"/>
      <c r="I828" s="786"/>
      <c r="J828" s="1192"/>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1"/>
      <c r="H829" s="790"/>
      <c r="I829" s="786"/>
      <c r="J829" s="1192"/>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1"/>
      <c r="H830" s="790"/>
      <c r="I830" s="786"/>
      <c r="J830" s="1192"/>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1"/>
      <c r="H831" s="790"/>
      <c r="I831" s="786"/>
      <c r="J831" s="1192"/>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1"/>
      <c r="H832" s="790"/>
      <c r="I832" s="786"/>
      <c r="J832" s="1192"/>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1"/>
      <c r="H833" s="790"/>
      <c r="I833" s="786"/>
      <c r="J833" s="1192"/>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1"/>
      <c r="H834" s="790"/>
      <c r="I834" s="786"/>
      <c r="J834" s="1192"/>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1"/>
      <c r="H835" s="790"/>
      <c r="I835" s="786"/>
      <c r="J835" s="1192"/>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1"/>
      <c r="H836" s="790"/>
      <c r="I836" s="786"/>
      <c r="J836" s="1192"/>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1"/>
      <c r="H837" s="790"/>
      <c r="I837" s="786"/>
      <c r="J837" s="1192"/>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1"/>
      <c r="H838" s="790"/>
      <c r="I838" s="786"/>
      <c r="J838" s="1192"/>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1"/>
      <c r="H839" s="790"/>
      <c r="I839" s="786"/>
      <c r="J839" s="1192"/>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1"/>
      <c r="H840" s="790"/>
      <c r="I840" s="786"/>
      <c r="J840" s="1192"/>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1"/>
      <c r="H841" s="790"/>
      <c r="I841" s="786"/>
      <c r="J841" s="1192"/>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1"/>
      <c r="H842" s="790"/>
      <c r="I842" s="786"/>
      <c r="J842" s="1192"/>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1"/>
      <c r="H843" s="790"/>
      <c r="I843" s="786"/>
      <c r="J843" s="1192"/>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1"/>
      <c r="H844" s="790"/>
      <c r="I844" s="786"/>
      <c r="J844" s="1192"/>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1"/>
      <c r="H845" s="790"/>
      <c r="I845" s="786"/>
      <c r="J845" s="1192"/>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1"/>
      <c r="H846" s="790"/>
      <c r="I846" s="786"/>
      <c r="J846" s="1192"/>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1"/>
      <c r="H847" s="790"/>
      <c r="I847" s="786"/>
      <c r="J847" s="1192"/>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1"/>
      <c r="H848" s="790"/>
      <c r="I848" s="786"/>
      <c r="J848" s="1192"/>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1"/>
      <c r="H849" s="790"/>
      <c r="I849" s="786"/>
      <c r="J849" s="1192"/>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1"/>
      <c r="H850" s="790"/>
      <c r="I850" s="786"/>
      <c r="J850" s="1192"/>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1"/>
      <c r="H851" s="790"/>
      <c r="I851" s="786"/>
      <c r="J851" s="1192"/>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1"/>
      <c r="H852" s="790"/>
      <c r="I852" s="786"/>
      <c r="J852" s="1192"/>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1"/>
      <c r="H853" s="790"/>
      <c r="I853" s="786"/>
      <c r="J853" s="1192"/>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1"/>
      <c r="H854" s="790"/>
      <c r="I854" s="786"/>
      <c r="J854" s="1192"/>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1"/>
      <c r="H855" s="790"/>
      <c r="I855" s="786"/>
      <c r="J855" s="1192"/>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1"/>
      <c r="H856" s="790"/>
      <c r="I856" s="786"/>
      <c r="J856" s="1192"/>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1"/>
      <c r="H857" s="790"/>
      <c r="I857" s="786"/>
      <c r="J857" s="1192"/>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1"/>
      <c r="H858" s="790"/>
      <c r="I858" s="786"/>
      <c r="J858" s="1192"/>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1"/>
      <c r="H859" s="790"/>
      <c r="I859" s="786"/>
      <c r="J859" s="1192"/>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1"/>
      <c r="H860" s="790"/>
      <c r="I860" s="786"/>
      <c r="J860" s="1192"/>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1"/>
      <c r="H861" s="790"/>
      <c r="I861" s="786"/>
      <c r="J861" s="1192"/>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1"/>
      <c r="H862" s="790"/>
      <c r="I862" s="786"/>
      <c r="J862" s="1192"/>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1"/>
      <c r="H863" s="790"/>
      <c r="I863" s="786"/>
      <c r="J863" s="1192"/>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1"/>
      <c r="H864" s="790"/>
      <c r="I864" s="786"/>
      <c r="J864" s="1192"/>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1"/>
      <c r="H865" s="790"/>
      <c r="I865" s="786"/>
      <c r="J865" s="1192"/>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1"/>
      <c r="H866" s="790"/>
      <c r="I866" s="786"/>
      <c r="J866" s="1192"/>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1"/>
      <c r="H867" s="790"/>
      <c r="I867" s="786"/>
      <c r="J867" s="1192"/>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1"/>
      <c r="H868" s="790"/>
      <c r="I868" s="786"/>
      <c r="J868" s="1192"/>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1"/>
      <c r="H869" s="790"/>
      <c r="I869" s="786"/>
      <c r="J869" s="1192"/>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1"/>
      <c r="H870" s="790"/>
      <c r="I870" s="786"/>
      <c r="J870" s="1192"/>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1"/>
      <c r="H871" s="790"/>
      <c r="I871" s="786"/>
      <c r="J871" s="1192"/>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1"/>
      <c r="H872" s="790"/>
      <c r="I872" s="786"/>
      <c r="J872" s="1192"/>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1"/>
      <c r="H873" s="790"/>
      <c r="I873" s="786"/>
      <c r="J873" s="1192"/>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1"/>
      <c r="H874" s="790"/>
      <c r="I874" s="786"/>
      <c r="J874" s="1192"/>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1"/>
      <c r="H875" s="790"/>
      <c r="I875" s="786"/>
      <c r="J875" s="1192"/>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1"/>
      <c r="H876" s="790"/>
      <c r="I876" s="786"/>
      <c r="J876" s="1192"/>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1"/>
      <c r="H877" s="790"/>
      <c r="I877" s="786"/>
      <c r="J877" s="1192"/>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1"/>
      <c r="H878" s="790"/>
      <c r="I878" s="786"/>
      <c r="J878" s="1192"/>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1"/>
      <c r="H879" s="790"/>
      <c r="I879" s="786"/>
      <c r="J879" s="1192"/>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1"/>
      <c r="H880" s="790"/>
      <c r="I880" s="786"/>
      <c r="J880" s="1192"/>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1"/>
      <c r="H881" s="790"/>
      <c r="I881" s="786"/>
      <c r="J881" s="1192"/>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1"/>
      <c r="H882" s="790"/>
      <c r="I882" s="786"/>
      <c r="J882" s="1192"/>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1"/>
      <c r="H883" s="790"/>
      <c r="I883" s="786"/>
      <c r="J883" s="1192"/>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1"/>
      <c r="H884" s="790"/>
      <c r="I884" s="786"/>
      <c r="J884" s="1192"/>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1"/>
      <c r="H885" s="790"/>
      <c r="I885" s="786"/>
      <c r="J885" s="1192"/>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1"/>
      <c r="H886" s="790"/>
      <c r="I886" s="786"/>
      <c r="J886" s="1192"/>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1"/>
      <c r="H887" s="790"/>
      <c r="I887" s="786"/>
      <c r="J887" s="1192"/>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1"/>
      <c r="H888" s="790"/>
      <c r="I888" s="786"/>
      <c r="J888" s="1192"/>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1"/>
      <c r="H889" s="790"/>
      <c r="I889" s="786"/>
      <c r="J889" s="1192"/>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1"/>
      <c r="H890" s="790"/>
      <c r="I890" s="786"/>
      <c r="J890" s="1192"/>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1"/>
      <c r="H891" s="790"/>
      <c r="I891" s="786"/>
      <c r="J891" s="1192"/>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1"/>
      <c r="H892" s="790"/>
      <c r="I892" s="786"/>
      <c r="J892" s="1192"/>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1"/>
      <c r="H893" s="790"/>
      <c r="I893" s="786"/>
      <c r="J893" s="1192"/>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1"/>
      <c r="H894" s="790"/>
      <c r="I894" s="786"/>
      <c r="J894" s="1192"/>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1"/>
      <c r="H895" s="790"/>
      <c r="I895" s="786"/>
      <c r="J895" s="1192"/>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1"/>
      <c r="H896" s="790"/>
      <c r="I896" s="786"/>
      <c r="J896" s="1192"/>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1"/>
      <c r="H897" s="790"/>
      <c r="I897" s="786"/>
      <c r="J897" s="1192"/>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1"/>
      <c r="H898" s="790"/>
      <c r="I898" s="786"/>
      <c r="J898" s="1192"/>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1"/>
      <c r="H899" s="790"/>
      <c r="I899" s="786"/>
      <c r="J899" s="1192"/>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1"/>
      <c r="H900" s="790"/>
      <c r="I900" s="786"/>
      <c r="J900" s="1192"/>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1"/>
      <c r="H901" s="790"/>
      <c r="I901" s="786"/>
      <c r="J901" s="1192"/>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1"/>
      <c r="H902" s="790"/>
      <c r="I902" s="786"/>
      <c r="J902" s="1192"/>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1"/>
      <c r="H903" s="790"/>
      <c r="I903" s="786"/>
      <c r="J903" s="1192"/>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1"/>
      <c r="H904" s="790"/>
      <c r="I904" s="786"/>
      <c r="J904" s="1192"/>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1"/>
      <c r="H905" s="790"/>
      <c r="I905" s="786"/>
      <c r="J905" s="1192"/>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1"/>
      <c r="H906" s="790"/>
      <c r="I906" s="786"/>
      <c r="J906" s="1192"/>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1"/>
      <c r="H907" s="790"/>
      <c r="I907" s="786"/>
      <c r="J907" s="1192"/>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1"/>
      <c r="H908" s="790"/>
      <c r="I908" s="786"/>
      <c r="J908" s="1192"/>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1"/>
      <c r="H909" s="790"/>
      <c r="I909" s="786"/>
      <c r="J909" s="1192"/>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1"/>
      <c r="H910" s="790"/>
      <c r="I910" s="786"/>
      <c r="J910" s="1192"/>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1"/>
      <c r="H911" s="790"/>
      <c r="I911" s="786"/>
      <c r="J911" s="1192"/>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1"/>
      <c r="H912" s="790"/>
      <c r="I912" s="786"/>
      <c r="J912" s="1192"/>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1"/>
      <c r="H913" s="790"/>
      <c r="I913" s="786"/>
      <c r="J913" s="1192"/>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1"/>
      <c r="H914" s="790"/>
      <c r="I914" s="786"/>
      <c r="J914" s="1192"/>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1"/>
      <c r="H915" s="790"/>
      <c r="I915" s="786"/>
      <c r="J915" s="1192"/>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1"/>
      <c r="H916" s="790"/>
      <c r="I916" s="786"/>
      <c r="J916" s="1192"/>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1"/>
      <c r="H917" s="790"/>
      <c r="I917" s="786"/>
      <c r="J917" s="1192"/>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1"/>
      <c r="H918" s="790"/>
      <c r="I918" s="786"/>
      <c r="J918" s="1192"/>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1"/>
      <c r="H919" s="790"/>
      <c r="I919" s="786"/>
      <c r="J919" s="1192"/>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1"/>
      <c r="H920" s="790"/>
      <c r="I920" s="786"/>
      <c r="J920" s="1192"/>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1"/>
      <c r="H921" s="790"/>
      <c r="I921" s="786"/>
      <c r="J921" s="1192"/>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1"/>
      <c r="H922" s="790"/>
      <c r="I922" s="786"/>
      <c r="J922" s="1192"/>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1"/>
      <c r="H923" s="790"/>
      <c r="I923" s="786"/>
      <c r="J923" s="1192"/>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1"/>
      <c r="H924" s="790"/>
      <c r="I924" s="786"/>
      <c r="J924" s="1192"/>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1"/>
      <c r="H925" s="790"/>
      <c r="I925" s="786"/>
      <c r="J925" s="1192"/>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1"/>
      <c r="H926" s="790"/>
      <c r="I926" s="786"/>
      <c r="J926" s="1192"/>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1"/>
      <c r="H927" s="790"/>
      <c r="I927" s="786"/>
      <c r="J927" s="1192"/>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1"/>
      <c r="H928" s="790"/>
      <c r="I928" s="786"/>
      <c r="J928" s="1192"/>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1"/>
      <c r="H929" s="790"/>
      <c r="I929" s="786"/>
      <c r="J929" s="1192"/>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1"/>
      <c r="H930" s="790"/>
      <c r="I930" s="786"/>
      <c r="J930" s="1192"/>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1"/>
      <c r="H931" s="790"/>
      <c r="I931" s="786"/>
      <c r="J931" s="1192"/>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1"/>
      <c r="H932" s="790"/>
      <c r="I932" s="786"/>
      <c r="J932" s="1192"/>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1"/>
      <c r="H933" s="790"/>
      <c r="I933" s="786"/>
      <c r="J933" s="1192"/>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1"/>
      <c r="H934" s="790"/>
      <c r="I934" s="786"/>
      <c r="J934" s="1192"/>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1"/>
      <c r="H935" s="790"/>
      <c r="I935" s="786"/>
      <c r="J935" s="1192"/>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1"/>
      <c r="H936" s="790"/>
      <c r="I936" s="786"/>
      <c r="J936" s="1192"/>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1"/>
      <c r="H937" s="790"/>
      <c r="I937" s="786"/>
      <c r="J937" s="1192"/>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1"/>
      <c r="H938" s="790"/>
      <c r="I938" s="786"/>
      <c r="J938" s="1192"/>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1"/>
      <c r="H939" s="790"/>
      <c r="I939" s="786"/>
      <c r="J939" s="1192"/>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1"/>
      <c r="H940" s="790"/>
      <c r="I940" s="786"/>
      <c r="J940" s="1192"/>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1"/>
      <c r="H941" s="790"/>
      <c r="I941" s="786"/>
      <c r="J941" s="1192"/>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1"/>
      <c r="H942" s="790"/>
      <c r="I942" s="786"/>
      <c r="J942" s="1192"/>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1"/>
      <c r="H943" s="790"/>
      <c r="I943" s="786"/>
      <c r="J943" s="1192"/>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1"/>
      <c r="H944" s="790"/>
      <c r="I944" s="786"/>
      <c r="J944" s="1192"/>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1"/>
      <c r="H945" s="790"/>
      <c r="I945" s="786"/>
      <c r="J945" s="1192"/>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1"/>
      <c r="H946" s="790"/>
      <c r="I946" s="786"/>
      <c r="J946" s="1192"/>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1"/>
      <c r="H947" s="790"/>
      <c r="I947" s="786"/>
      <c r="J947" s="1192"/>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1"/>
      <c r="H948" s="790"/>
      <c r="I948" s="786"/>
      <c r="J948" s="1192"/>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1"/>
      <c r="H949" s="790"/>
      <c r="I949" s="786"/>
      <c r="J949" s="1192"/>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1"/>
      <c r="H950" s="790"/>
      <c r="I950" s="786"/>
      <c r="J950" s="1192"/>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1"/>
      <c r="H951" s="790"/>
      <c r="I951" s="786"/>
      <c r="J951" s="1192"/>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1"/>
      <c r="H952" s="790"/>
      <c r="I952" s="786"/>
      <c r="J952" s="1192"/>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1"/>
      <c r="H953" s="790"/>
      <c r="I953" s="786"/>
      <c r="J953" s="1192"/>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1"/>
      <c r="H954" s="790"/>
      <c r="I954" s="786"/>
      <c r="J954" s="1192"/>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1"/>
      <c r="H955" s="790"/>
      <c r="I955" s="786"/>
      <c r="J955" s="1192"/>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1"/>
      <c r="H956" s="790"/>
      <c r="I956" s="786"/>
      <c r="J956" s="1192"/>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1"/>
      <c r="H957" s="790"/>
      <c r="I957" s="786"/>
      <c r="J957" s="1192"/>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1"/>
      <c r="H958" s="790"/>
      <c r="I958" s="786"/>
      <c r="J958" s="1192"/>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1"/>
      <c r="H959" s="790"/>
      <c r="I959" s="786"/>
      <c r="J959" s="1192"/>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1"/>
      <c r="H960" s="790"/>
      <c r="I960" s="786"/>
      <c r="J960" s="1192"/>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1"/>
      <c r="H961" s="790"/>
      <c r="I961" s="786"/>
      <c r="J961" s="1192"/>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1"/>
      <c r="H962" s="790"/>
      <c r="I962" s="786"/>
      <c r="J962" s="1192"/>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1"/>
      <c r="H963" s="790"/>
      <c r="I963" s="786"/>
      <c r="J963" s="1192"/>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1"/>
      <c r="H964" s="790"/>
      <c r="I964" s="786"/>
      <c r="J964" s="1192"/>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1"/>
      <c r="H965" s="790"/>
      <c r="I965" s="786"/>
      <c r="J965" s="1192"/>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1"/>
      <c r="H966" s="790"/>
      <c r="I966" s="786"/>
      <c r="J966" s="1192"/>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1"/>
      <c r="H967" s="790"/>
      <c r="I967" s="786"/>
      <c r="J967" s="1192"/>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1"/>
      <c r="H968" s="790"/>
      <c r="I968" s="786"/>
      <c r="J968" s="1192"/>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1"/>
      <c r="H969" s="790"/>
      <c r="I969" s="786"/>
      <c r="J969" s="1192"/>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1"/>
      <c r="H970" s="790"/>
      <c r="I970" s="786"/>
      <c r="J970" s="1192"/>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1"/>
      <c r="H971" s="790"/>
      <c r="I971" s="786"/>
      <c r="J971" s="1192"/>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1"/>
      <c r="H972" s="790"/>
      <c r="I972" s="786"/>
      <c r="J972" s="1192"/>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1"/>
      <c r="H973" s="790"/>
      <c r="I973" s="786"/>
      <c r="J973" s="1192"/>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1"/>
      <c r="H974" s="790"/>
      <c r="I974" s="786"/>
      <c r="J974" s="1192"/>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1"/>
      <c r="H975" s="790"/>
      <c r="I975" s="786"/>
      <c r="J975" s="1192"/>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1"/>
      <c r="H976" s="790"/>
      <c r="I976" s="786"/>
      <c r="J976" s="1192"/>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1"/>
      <c r="H977" s="790"/>
      <c r="I977" s="786"/>
      <c r="J977" s="1192"/>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1"/>
      <c r="H978" s="790"/>
      <c r="I978" s="786"/>
      <c r="J978" s="1192"/>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1"/>
      <c r="H979" s="790"/>
      <c r="I979" s="786"/>
      <c r="J979" s="1192"/>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1"/>
      <c r="H980" s="790"/>
      <c r="I980" s="786"/>
      <c r="J980" s="1192"/>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1"/>
      <c r="H981" s="790"/>
      <c r="I981" s="786"/>
      <c r="J981" s="1192"/>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1"/>
      <c r="H982" s="790"/>
      <c r="I982" s="786"/>
      <c r="J982" s="1192"/>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1"/>
      <c r="H983" s="790"/>
      <c r="I983" s="786"/>
      <c r="J983" s="1192"/>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1"/>
      <c r="H984" s="790"/>
      <c r="I984" s="786"/>
      <c r="J984" s="1192"/>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1"/>
      <c r="H985" s="790"/>
      <c r="I985" s="786"/>
      <c r="J985" s="1192"/>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1"/>
      <c r="H986" s="790"/>
      <c r="I986" s="786"/>
      <c r="J986" s="1192"/>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1"/>
      <c r="H987" s="790"/>
      <c r="I987" s="786"/>
      <c r="J987" s="1192"/>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1"/>
      <c r="H988" s="790"/>
      <c r="I988" s="786"/>
      <c r="J988" s="1192"/>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1"/>
      <c r="H989" s="790"/>
      <c r="I989" s="786"/>
      <c r="J989" s="1192"/>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1"/>
      <c r="H990" s="790"/>
      <c r="I990" s="786"/>
      <c r="J990" s="1192"/>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1"/>
      <c r="H991" s="790"/>
      <c r="I991" s="786"/>
      <c r="J991" s="1192"/>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1"/>
      <c r="H992" s="790"/>
      <c r="I992" s="786"/>
      <c r="J992" s="1192"/>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1"/>
      <c r="H993" s="790"/>
      <c r="I993" s="786"/>
      <c r="J993" s="1192"/>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1"/>
      <c r="H994" s="790"/>
      <c r="I994" s="786"/>
      <c r="J994" s="1192"/>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1"/>
      <c r="H995" s="790"/>
      <c r="I995" s="786"/>
      <c r="J995" s="1192"/>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1"/>
      <c r="H996" s="790"/>
      <c r="I996" s="786"/>
      <c r="J996" s="1192"/>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1"/>
      <c r="H997" s="790"/>
      <c r="I997" s="786"/>
      <c r="J997" s="1192"/>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1"/>
      <c r="H998" s="790"/>
      <c r="I998" s="786"/>
      <c r="J998" s="1192"/>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1"/>
      <c r="H999" s="790"/>
      <c r="I999" s="786"/>
      <c r="J999" s="1192"/>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1"/>
      <c r="H1000" s="790"/>
      <c r="I1000" s="786"/>
      <c r="J1000" s="1192"/>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1"/>
      <c r="H1001" s="790"/>
      <c r="I1001" s="786"/>
      <c r="J1001" s="1192"/>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1"/>
      <c r="H1002" s="790"/>
      <c r="I1002" s="786"/>
      <c r="J1002" s="1192"/>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1"/>
      <c r="H1003" s="790"/>
      <c r="I1003" s="786"/>
      <c r="J1003" s="1192"/>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1"/>
      <c r="H1004" s="790"/>
      <c r="I1004" s="786"/>
      <c r="J1004" s="1192"/>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1"/>
      <c r="H1005" s="790"/>
      <c r="I1005" s="786"/>
      <c r="J1005" s="1192"/>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1"/>
      <c r="H1006" s="790"/>
      <c r="I1006" s="786"/>
      <c r="J1006" s="1192"/>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1"/>
      <c r="H1007" s="790"/>
      <c r="I1007" s="786"/>
      <c r="J1007" s="1192"/>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1"/>
      <c r="H1008" s="790"/>
      <c r="I1008" s="786"/>
      <c r="J1008" s="1192"/>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1"/>
      <c r="H1009" s="790"/>
      <c r="I1009" s="786"/>
      <c r="J1009" s="1192"/>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1"/>
      <c r="H1010" s="790"/>
      <c r="I1010" s="786"/>
      <c r="J1010" s="1192"/>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1"/>
      <c r="H1011" s="790"/>
      <c r="I1011" s="786"/>
      <c r="J1011" s="1192"/>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1"/>
      <c r="H1012" s="790"/>
      <c r="I1012" s="786"/>
      <c r="J1012" s="1192"/>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1"/>
      <c r="H1013" s="790"/>
      <c r="I1013" s="786"/>
      <c r="J1013" s="1192"/>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1"/>
      <c r="H1014" s="790"/>
      <c r="I1014" s="786"/>
      <c r="J1014" s="1192"/>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1"/>
      <c r="H1015" s="790"/>
      <c r="I1015" s="786"/>
      <c r="J1015" s="1192"/>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1"/>
      <c r="H1016" s="790"/>
      <c r="I1016" s="786"/>
      <c r="J1016" s="1192"/>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1"/>
      <c r="H1017" s="790"/>
      <c r="I1017" s="786"/>
      <c r="J1017" s="1192"/>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1"/>
      <c r="H1018" s="790"/>
      <c r="I1018" s="786"/>
      <c r="J1018" s="1192"/>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1"/>
      <c r="H1019" s="790"/>
      <c r="I1019" s="786"/>
      <c r="J1019" s="1192"/>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1"/>
      <c r="H1020" s="790"/>
      <c r="I1020" s="786"/>
      <c r="J1020" s="1192"/>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1"/>
      <c r="H1021" s="790"/>
      <c r="I1021" s="786"/>
      <c r="J1021" s="1192"/>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1"/>
      <c r="H1022" s="790"/>
      <c r="I1022" s="786"/>
      <c r="J1022" s="1192"/>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1"/>
      <c r="H1023" s="790"/>
      <c r="I1023" s="786"/>
      <c r="J1023" s="1192"/>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1"/>
      <c r="H1024" s="790"/>
      <c r="I1024" s="786"/>
      <c r="J1024" s="1192"/>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1"/>
      <c r="H1025" s="790"/>
      <c r="I1025" s="786"/>
      <c r="J1025" s="1192"/>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1"/>
      <c r="H1026" s="790"/>
      <c r="I1026" s="786"/>
      <c r="J1026" s="1192"/>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1"/>
      <c r="H1027" s="790"/>
      <c r="I1027" s="786"/>
      <c r="J1027" s="1192"/>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1"/>
      <c r="H1028" s="790"/>
      <c r="I1028" s="786"/>
      <c r="J1028" s="1192"/>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1"/>
      <c r="H1029" s="790"/>
      <c r="I1029" s="786"/>
      <c r="J1029" s="1192"/>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1"/>
      <c r="H1030" s="790"/>
      <c r="I1030" s="786"/>
      <c r="J1030" s="1192"/>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1"/>
      <c r="H1031" s="790"/>
      <c r="I1031" s="786"/>
      <c r="J1031" s="1192"/>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1"/>
      <c r="H1032" s="790"/>
      <c r="I1032" s="786"/>
      <c r="J1032" s="1192"/>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1"/>
      <c r="H1033" s="790"/>
      <c r="I1033" s="786"/>
      <c r="J1033" s="1192"/>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1"/>
      <c r="H1034" s="790"/>
      <c r="I1034" s="786"/>
      <c r="J1034" s="1192"/>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1"/>
      <c r="H1035" s="790"/>
      <c r="I1035" s="786"/>
      <c r="J1035" s="1192"/>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1"/>
      <c r="H1036" s="790"/>
      <c r="I1036" s="786"/>
      <c r="J1036" s="1192"/>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1"/>
      <c r="H1037" s="790"/>
      <c r="I1037" s="786"/>
      <c r="J1037" s="1192"/>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1"/>
      <c r="H1038" s="790"/>
      <c r="I1038" s="786"/>
      <c r="J1038" s="1192"/>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1"/>
      <c r="H1039" s="790"/>
      <c r="I1039" s="786"/>
      <c r="J1039" s="1192"/>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1"/>
      <c r="H1040" s="790"/>
      <c r="I1040" s="786"/>
      <c r="J1040" s="1192"/>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1"/>
      <c r="H1041" s="790"/>
      <c r="I1041" s="786"/>
      <c r="J1041" s="1192"/>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1"/>
      <c r="H1042" s="790"/>
      <c r="I1042" s="786"/>
      <c r="J1042" s="1192"/>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1"/>
      <c r="H1043" s="790"/>
      <c r="I1043" s="786"/>
      <c r="J1043" s="1192"/>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1"/>
      <c r="H1044" s="790"/>
      <c r="I1044" s="786"/>
      <c r="J1044" s="1192"/>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1"/>
      <c r="H1045" s="790"/>
      <c r="I1045" s="786"/>
      <c r="J1045" s="1192"/>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1"/>
      <c r="H1046" s="790"/>
      <c r="I1046" s="786"/>
      <c r="J1046" s="1192"/>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1"/>
      <c r="H1047" s="790"/>
      <c r="I1047" s="786"/>
      <c r="J1047" s="1192"/>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1"/>
      <c r="H1048" s="790"/>
      <c r="I1048" s="786"/>
      <c r="J1048" s="1192"/>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1"/>
      <c r="H1049" s="790"/>
      <c r="I1049" s="786"/>
      <c r="J1049" s="1192"/>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1"/>
      <c r="H1050" s="790"/>
      <c r="I1050" s="786"/>
      <c r="J1050" s="1192"/>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1"/>
      <c r="H1051" s="790"/>
      <c r="I1051" s="786"/>
      <c r="J1051" s="1192"/>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1"/>
      <c r="H1052" s="790"/>
      <c r="I1052" s="786"/>
      <c r="J1052" s="1192"/>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1"/>
      <c r="H1053" s="790"/>
      <c r="I1053" s="786"/>
      <c r="J1053" s="1192"/>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1"/>
      <c r="H1054" s="790"/>
      <c r="I1054" s="786"/>
      <c r="J1054" s="1192"/>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1"/>
      <c r="H1055" s="790"/>
      <c r="I1055" s="786"/>
      <c r="J1055" s="1192"/>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1"/>
      <c r="H1056" s="790"/>
      <c r="I1056" s="786"/>
      <c r="J1056" s="1192"/>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1"/>
      <c r="H1057" s="790"/>
      <c r="I1057" s="786"/>
      <c r="J1057" s="1192"/>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1"/>
      <c r="H1058" s="790"/>
      <c r="I1058" s="786"/>
      <c r="J1058" s="1192"/>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1"/>
      <c r="H1059" s="790"/>
      <c r="I1059" s="786"/>
      <c r="J1059" s="1192"/>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1"/>
      <c r="H1060" s="790"/>
      <c r="I1060" s="786"/>
      <c r="J1060" s="1192"/>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1"/>
      <c r="H1061" s="790"/>
      <c r="I1061" s="786"/>
      <c r="J1061" s="1192"/>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1"/>
      <c r="H1062" s="790"/>
      <c r="I1062" s="786"/>
      <c r="J1062" s="1192"/>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1"/>
      <c r="H1063" s="790"/>
      <c r="I1063" s="786"/>
      <c r="J1063" s="1192"/>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1"/>
      <c r="H1064" s="790"/>
      <c r="I1064" s="786"/>
      <c r="J1064" s="1192"/>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1"/>
      <c r="H1065" s="790"/>
      <c r="I1065" s="786"/>
      <c r="J1065" s="1192"/>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1"/>
      <c r="H1066" s="790"/>
      <c r="I1066" s="786"/>
      <c r="J1066" s="1192"/>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1"/>
      <c r="H1067" s="790"/>
      <c r="I1067" s="786"/>
      <c r="J1067" s="1192"/>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1"/>
      <c r="H1068" s="790"/>
      <c r="I1068" s="786"/>
      <c r="J1068" s="1192"/>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1"/>
      <c r="H1069" s="790"/>
      <c r="I1069" s="786"/>
      <c r="J1069" s="1192"/>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1"/>
      <c r="H1070" s="790"/>
      <c r="I1070" s="786"/>
      <c r="J1070" s="1192"/>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1"/>
      <c r="H1071" s="790"/>
      <c r="I1071" s="786"/>
      <c r="J1071" s="1192"/>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1"/>
      <c r="H1072" s="790"/>
      <c r="I1072" s="786"/>
      <c r="J1072" s="1192"/>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1"/>
      <c r="H1073" s="790"/>
      <c r="I1073" s="786"/>
      <c r="J1073" s="1192"/>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1"/>
      <c r="H1074" s="790"/>
      <c r="I1074" s="786"/>
      <c r="J1074" s="1192"/>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1"/>
      <c r="H1075" s="790"/>
      <c r="I1075" s="786"/>
      <c r="J1075" s="1192"/>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1"/>
      <c r="H1076" s="790"/>
      <c r="I1076" s="786"/>
      <c r="J1076" s="1192"/>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1"/>
      <c r="H1077" s="790"/>
      <c r="I1077" s="786"/>
      <c r="J1077" s="1192"/>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1"/>
      <c r="H1078" s="790"/>
      <c r="I1078" s="786"/>
      <c r="J1078" s="1192"/>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1"/>
      <c r="H1079" s="790"/>
      <c r="I1079" s="786"/>
      <c r="J1079" s="1192"/>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1"/>
      <c r="H1080" s="790"/>
      <c r="I1080" s="786"/>
      <c r="J1080" s="1192"/>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1"/>
      <c r="H1081" s="790"/>
      <c r="I1081" s="786"/>
      <c r="J1081" s="1192"/>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1"/>
      <c r="H1082" s="790"/>
      <c r="I1082" s="786"/>
      <c r="J1082" s="1192"/>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1"/>
      <c r="H1083" s="790"/>
      <c r="I1083" s="786"/>
      <c r="J1083" s="1192"/>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1"/>
      <c r="H1084" s="790"/>
      <c r="I1084" s="786"/>
      <c r="J1084" s="1192"/>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1"/>
      <c r="H1085" s="790"/>
      <c r="I1085" s="786"/>
      <c r="J1085" s="1192"/>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1"/>
      <c r="H1086" s="790"/>
      <c r="I1086" s="786"/>
      <c r="J1086" s="1192"/>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1"/>
      <c r="H1087" s="790"/>
      <c r="I1087" s="786"/>
      <c r="J1087" s="1192"/>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1"/>
      <c r="H1088" s="790"/>
      <c r="I1088" s="786"/>
      <c r="J1088" s="1192"/>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1"/>
      <c r="H1089" s="790"/>
      <c r="I1089" s="786"/>
      <c r="J1089" s="1192"/>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1"/>
      <c r="H1090" s="790"/>
      <c r="I1090" s="786"/>
      <c r="J1090" s="1192"/>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1"/>
      <c r="H1091" s="790"/>
      <c r="I1091" s="786"/>
      <c r="J1091" s="1192"/>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1"/>
      <c r="H1092" s="790"/>
      <c r="I1092" s="786"/>
      <c r="J1092" s="1192"/>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1"/>
      <c r="H1093" s="790"/>
      <c r="I1093" s="786"/>
      <c r="J1093" s="1192"/>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1"/>
      <c r="H1094" s="790"/>
      <c r="I1094" s="786"/>
      <c r="J1094" s="1192"/>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1"/>
      <c r="H1095" s="790"/>
      <c r="I1095" s="786"/>
      <c r="J1095" s="1192"/>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1"/>
      <c r="H1096" s="790"/>
      <c r="I1096" s="786"/>
      <c r="J1096" s="1192"/>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1"/>
      <c r="H1097" s="790"/>
      <c r="I1097" s="786"/>
      <c r="J1097" s="1192"/>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1"/>
      <c r="H1098" s="790"/>
      <c r="I1098" s="786"/>
      <c r="J1098" s="1192"/>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1"/>
      <c r="H1099" s="790"/>
      <c r="I1099" s="786"/>
      <c r="J1099" s="1192"/>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1"/>
      <c r="H1100" s="790"/>
      <c r="I1100" s="786"/>
      <c r="J1100" s="1192"/>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1"/>
      <c r="H1101" s="790"/>
      <c r="I1101" s="786"/>
      <c r="J1101" s="1192"/>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1"/>
      <c r="H1102" s="790"/>
      <c r="I1102" s="786"/>
      <c r="J1102" s="1192"/>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1"/>
      <c r="H1103" s="790"/>
      <c r="I1103" s="786"/>
      <c r="J1103" s="1192"/>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1"/>
      <c r="H1104" s="790"/>
      <c r="I1104" s="786"/>
      <c r="J1104" s="1192"/>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1"/>
      <c r="H1105" s="790"/>
      <c r="I1105" s="786"/>
      <c r="J1105" s="1192"/>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1"/>
      <c r="H1106" s="790"/>
      <c r="I1106" s="786"/>
      <c r="J1106" s="1192"/>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1"/>
      <c r="H1107" s="790"/>
      <c r="I1107" s="786"/>
      <c r="J1107" s="1192"/>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1"/>
      <c r="H1108" s="790"/>
      <c r="I1108" s="786"/>
      <c r="J1108" s="1192"/>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1"/>
      <c r="H1109" s="790"/>
      <c r="I1109" s="786"/>
      <c r="J1109" s="1192"/>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1"/>
      <c r="H1110" s="790"/>
      <c r="I1110" s="786"/>
      <c r="J1110" s="1192"/>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1"/>
      <c r="H1111" s="790"/>
      <c r="I1111" s="786"/>
      <c r="J1111" s="1192"/>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1"/>
      <c r="H1112" s="790"/>
      <c r="I1112" s="786"/>
      <c r="J1112" s="1192"/>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1"/>
      <c r="H1113" s="790"/>
      <c r="I1113" s="786"/>
      <c r="J1113" s="1192"/>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1"/>
      <c r="H1114" s="790"/>
      <c r="I1114" s="786"/>
      <c r="J1114" s="1192"/>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1"/>
      <c r="H1115" s="790"/>
      <c r="I1115" s="786"/>
      <c r="J1115" s="1192"/>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1"/>
      <c r="H1116" s="790"/>
      <c r="I1116" s="786"/>
      <c r="J1116" s="1192"/>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1"/>
      <c r="H1117" s="790"/>
      <c r="I1117" s="786"/>
      <c r="J1117" s="1192"/>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1"/>
      <c r="H1118" s="790"/>
      <c r="I1118" s="786"/>
      <c r="J1118" s="1192"/>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1"/>
      <c r="H1119" s="790"/>
      <c r="I1119" s="786"/>
      <c r="J1119" s="1192"/>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1"/>
      <c r="H1120" s="790"/>
      <c r="I1120" s="786"/>
      <c r="J1120" s="1192"/>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1"/>
      <c r="H1121" s="790"/>
      <c r="I1121" s="786"/>
      <c r="J1121" s="1192"/>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1"/>
      <c r="H1122" s="790"/>
      <c r="I1122" s="786"/>
      <c r="J1122" s="1192"/>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1"/>
      <c r="H1123" s="790"/>
      <c r="I1123" s="786"/>
      <c r="J1123" s="1192"/>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1"/>
      <c r="H1124" s="790"/>
      <c r="I1124" s="786"/>
      <c r="J1124" s="1192"/>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1"/>
      <c r="H1125" s="790"/>
      <c r="I1125" s="786"/>
      <c r="J1125" s="1192"/>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1"/>
      <c r="H1126" s="790"/>
      <c r="I1126" s="786"/>
      <c r="J1126" s="1192"/>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1"/>
      <c r="H1127" s="790"/>
      <c r="I1127" s="786"/>
      <c r="J1127" s="1192"/>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1"/>
      <c r="H1128" s="790"/>
      <c r="I1128" s="786"/>
      <c r="J1128" s="1192"/>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1"/>
      <c r="H1129" s="790"/>
      <c r="I1129" s="786"/>
      <c r="J1129" s="1192"/>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1"/>
      <c r="H1130" s="790"/>
      <c r="I1130" s="786"/>
      <c r="J1130" s="1192"/>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1"/>
      <c r="H1131" s="790"/>
      <c r="I1131" s="786"/>
      <c r="J1131" s="1192"/>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1"/>
      <c r="H1132" s="790"/>
      <c r="I1132" s="786"/>
      <c r="J1132" s="1192"/>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1"/>
      <c r="H1133" s="790"/>
      <c r="I1133" s="786"/>
      <c r="J1133" s="1192"/>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1"/>
      <c r="H1134" s="790"/>
      <c r="I1134" s="786"/>
      <c r="J1134" s="1192"/>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1"/>
      <c r="H1135" s="790"/>
      <c r="I1135" s="786"/>
      <c r="J1135" s="1192"/>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1"/>
      <c r="H1136" s="790"/>
      <c r="I1136" s="786"/>
      <c r="J1136" s="1192"/>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1"/>
      <c r="H1137" s="790"/>
      <c r="I1137" s="786"/>
      <c r="J1137" s="1192"/>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1"/>
      <c r="H1138" s="790"/>
      <c r="I1138" s="786"/>
      <c r="J1138" s="1192"/>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1"/>
      <c r="H1139" s="790"/>
      <c r="I1139" s="786"/>
      <c r="J1139" s="1192"/>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1"/>
      <c r="H1140" s="790"/>
      <c r="I1140" s="786"/>
      <c r="J1140" s="1192"/>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1"/>
      <c r="H1141" s="790"/>
      <c r="I1141" s="786"/>
      <c r="J1141" s="1192"/>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1"/>
      <c r="H1142" s="790"/>
      <c r="I1142" s="786"/>
      <c r="J1142" s="1192"/>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1"/>
      <c r="H1143" s="790"/>
      <c r="I1143" s="786"/>
      <c r="J1143" s="1192"/>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1"/>
      <c r="H1144" s="790"/>
      <c r="I1144" s="786"/>
      <c r="J1144" s="1192"/>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1"/>
      <c r="H1145" s="790"/>
      <c r="I1145" s="786"/>
      <c r="J1145" s="1192"/>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1"/>
      <c r="H1146" s="790"/>
      <c r="I1146" s="786"/>
      <c r="J1146" s="1192"/>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1"/>
      <c r="H1147" s="790"/>
      <c r="I1147" s="786"/>
      <c r="J1147" s="1192"/>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1"/>
      <c r="H1148" s="790"/>
      <c r="I1148" s="786"/>
      <c r="J1148" s="1192"/>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1"/>
      <c r="H1149" s="790"/>
      <c r="I1149" s="786"/>
      <c r="J1149" s="1192"/>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1"/>
      <c r="H1150" s="790"/>
      <c r="I1150" s="786"/>
      <c r="J1150" s="1192"/>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1"/>
      <c r="H1151" s="790"/>
      <c r="I1151" s="786"/>
      <c r="J1151" s="1192"/>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1"/>
      <c r="H1152" s="790"/>
      <c r="I1152" s="786"/>
      <c r="J1152" s="1192"/>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1"/>
      <c r="H1153" s="790"/>
      <c r="I1153" s="786"/>
      <c r="J1153" s="1192"/>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1"/>
      <c r="H1154" s="790"/>
      <c r="I1154" s="786"/>
      <c r="J1154" s="1192"/>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1"/>
      <c r="H1155" s="790"/>
      <c r="I1155" s="786"/>
      <c r="J1155" s="1192"/>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1"/>
      <c r="H1156" s="790"/>
      <c r="I1156" s="786"/>
      <c r="J1156" s="1192"/>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1"/>
      <c r="H1157" s="790"/>
      <c r="I1157" s="786"/>
      <c r="J1157" s="1192"/>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1"/>
      <c r="H1158" s="790"/>
      <c r="I1158" s="786"/>
      <c r="J1158" s="1192"/>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1"/>
      <c r="H1159" s="790"/>
      <c r="I1159" s="786"/>
      <c r="J1159" s="1192"/>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1"/>
      <c r="H1160" s="790"/>
      <c r="I1160" s="786"/>
      <c r="J1160" s="1192"/>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1"/>
      <c r="H1161" s="790"/>
      <c r="I1161" s="786"/>
      <c r="J1161" s="1192"/>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1"/>
      <c r="H1162" s="790"/>
      <c r="I1162" s="786"/>
      <c r="J1162" s="1192"/>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1"/>
      <c r="H1163" s="790"/>
      <c r="I1163" s="786"/>
      <c r="J1163" s="1192"/>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1"/>
      <c r="H1164" s="790"/>
      <c r="I1164" s="786"/>
      <c r="J1164" s="1192"/>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1"/>
      <c r="H1165" s="790"/>
      <c r="I1165" s="786"/>
      <c r="J1165" s="1192"/>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1"/>
      <c r="H1166" s="790"/>
      <c r="I1166" s="786"/>
      <c r="J1166" s="1192"/>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1"/>
      <c r="H1167" s="790"/>
      <c r="I1167" s="786"/>
      <c r="J1167" s="1192"/>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1"/>
      <c r="H1168" s="790"/>
      <c r="I1168" s="786"/>
      <c r="J1168" s="1192"/>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1"/>
      <c r="H1169" s="790"/>
      <c r="I1169" s="786"/>
      <c r="J1169" s="1192"/>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1"/>
      <c r="H1170" s="790"/>
      <c r="I1170" s="786"/>
      <c r="J1170" s="1192"/>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1"/>
      <c r="H1171" s="790"/>
      <c r="I1171" s="786"/>
      <c r="J1171" s="1192"/>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1"/>
      <c r="H1172" s="790"/>
      <c r="I1172" s="786"/>
      <c r="J1172" s="1192"/>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1"/>
      <c r="H1173" s="790"/>
      <c r="I1173" s="786"/>
      <c r="J1173" s="1192"/>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1"/>
      <c r="H1174" s="790"/>
      <c r="I1174" s="786"/>
      <c r="J1174" s="1192"/>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1"/>
      <c r="H1175" s="790"/>
      <c r="I1175" s="786"/>
      <c r="J1175" s="1192"/>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1"/>
      <c r="H1176" s="790"/>
      <c r="I1176" s="786"/>
      <c r="J1176" s="1192"/>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1"/>
      <c r="H1177" s="790"/>
      <c r="I1177" s="786"/>
      <c r="J1177" s="1192"/>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1"/>
      <c r="H1178" s="790"/>
      <c r="I1178" s="786"/>
      <c r="J1178" s="1192"/>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1"/>
      <c r="H1179" s="790"/>
      <c r="I1179" s="786"/>
      <c r="J1179" s="1192"/>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1"/>
      <c r="H1180" s="790"/>
      <c r="I1180" s="786"/>
      <c r="J1180" s="1192"/>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1"/>
      <c r="H1181" s="790"/>
      <c r="I1181" s="786"/>
      <c r="J1181" s="1192"/>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1"/>
      <c r="H1182" s="790"/>
      <c r="I1182" s="786"/>
      <c r="J1182" s="1192"/>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1"/>
      <c r="H1183" s="790"/>
      <c r="I1183" s="786"/>
      <c r="J1183" s="1192"/>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1"/>
      <c r="H1184" s="790"/>
      <c r="I1184" s="786"/>
      <c r="J1184" s="1192"/>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1"/>
      <c r="H1185" s="790"/>
      <c r="I1185" s="786"/>
      <c r="J1185" s="1192"/>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1"/>
      <c r="H1186" s="790"/>
      <c r="I1186" s="786"/>
      <c r="J1186" s="1192"/>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1"/>
      <c r="H1187" s="790"/>
      <c r="I1187" s="786"/>
      <c r="J1187" s="1192"/>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1"/>
      <c r="H1188" s="790"/>
      <c r="I1188" s="786"/>
      <c r="J1188" s="1192"/>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1"/>
      <c r="H1189" s="790"/>
      <c r="I1189" s="786"/>
      <c r="J1189" s="1192"/>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1"/>
      <c r="H1190" s="790"/>
      <c r="I1190" s="786"/>
      <c r="J1190" s="1192"/>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1"/>
      <c r="H1191" s="790"/>
      <c r="I1191" s="786"/>
      <c r="J1191" s="1192"/>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1"/>
      <c r="H1192" s="790"/>
      <c r="I1192" s="786"/>
      <c r="J1192" s="1192"/>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1"/>
      <c r="H1193" s="790"/>
      <c r="I1193" s="786"/>
      <c r="J1193" s="1192"/>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1"/>
      <c r="H1194" s="790"/>
      <c r="I1194" s="786"/>
      <c r="J1194" s="1192"/>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1"/>
      <c r="H1195" s="790"/>
      <c r="I1195" s="786"/>
      <c r="J1195" s="1192"/>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1"/>
      <c r="H1196" s="790"/>
      <c r="I1196" s="786"/>
      <c r="J1196" s="1192"/>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1"/>
      <c r="H1197" s="790"/>
      <c r="I1197" s="786"/>
      <c r="J1197" s="1192"/>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1"/>
      <c r="H1198" s="790"/>
      <c r="I1198" s="786"/>
      <c r="J1198" s="1192"/>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1"/>
      <c r="H1199" s="790"/>
      <c r="I1199" s="786"/>
      <c r="J1199" s="1192"/>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1"/>
      <c r="H1200" s="790"/>
      <c r="I1200" s="786"/>
      <c r="J1200" s="1192"/>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1"/>
      <c r="H1201" s="790"/>
      <c r="I1201" s="786"/>
      <c r="J1201" s="1192"/>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1"/>
      <c r="H1202" s="790"/>
      <c r="I1202" s="786"/>
      <c r="J1202" s="1192"/>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1"/>
      <c r="H1203" s="790"/>
      <c r="I1203" s="786"/>
      <c r="J1203" s="1192"/>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1"/>
      <c r="H1204" s="790"/>
      <c r="I1204" s="786"/>
      <c r="J1204" s="1192"/>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1"/>
      <c r="H1205" s="790"/>
      <c r="I1205" s="786"/>
      <c r="J1205" s="1192"/>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1"/>
      <c r="H1206" s="790"/>
      <c r="I1206" s="786"/>
      <c r="J1206" s="1192"/>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1"/>
      <c r="H1207" s="790"/>
      <c r="I1207" s="786"/>
      <c r="J1207" s="1192"/>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1"/>
      <c r="H1208" s="790"/>
      <c r="I1208" s="786"/>
      <c r="J1208" s="1192"/>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1"/>
      <c r="H1209" s="790"/>
      <c r="I1209" s="786"/>
      <c r="J1209" s="1192"/>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1"/>
      <c r="H1210" s="790"/>
      <c r="I1210" s="786"/>
      <c r="J1210" s="1192"/>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1"/>
      <c r="H1211" s="790"/>
      <c r="I1211" s="786"/>
      <c r="J1211" s="1192"/>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1"/>
      <c r="H1212" s="790"/>
      <c r="I1212" s="786"/>
      <c r="J1212" s="1192"/>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1"/>
      <c r="H1213" s="790"/>
      <c r="I1213" s="786"/>
      <c r="J1213" s="1192"/>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1"/>
      <c r="H1214" s="790"/>
      <c r="I1214" s="786"/>
      <c r="J1214" s="1192"/>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1"/>
      <c r="H1215" s="790"/>
      <c r="I1215" s="786"/>
      <c r="J1215" s="1192"/>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1"/>
      <c r="H1216" s="790"/>
      <c r="I1216" s="786"/>
      <c r="J1216" s="1192"/>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1"/>
      <c r="H1217" s="790"/>
      <c r="I1217" s="786"/>
      <c r="J1217" s="1192"/>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1"/>
      <c r="H1218" s="790"/>
      <c r="I1218" s="786"/>
      <c r="J1218" s="1192"/>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1"/>
      <c r="H1219" s="790"/>
      <c r="I1219" s="786"/>
      <c r="J1219" s="1192"/>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1"/>
      <c r="H1220" s="790"/>
      <c r="I1220" s="786"/>
      <c r="J1220" s="1192"/>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1"/>
      <c r="H1221" s="790"/>
      <c r="I1221" s="786"/>
      <c r="J1221" s="1192"/>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1"/>
      <c r="H1222" s="790"/>
      <c r="I1222" s="786"/>
      <c r="J1222" s="1192"/>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1"/>
      <c r="H1223" s="790"/>
      <c r="I1223" s="786"/>
      <c r="J1223" s="1192"/>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1"/>
      <c r="H1224" s="790"/>
      <c r="I1224" s="786"/>
      <c r="J1224" s="1192"/>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1"/>
      <c r="H1225" s="790"/>
      <c r="I1225" s="786"/>
      <c r="J1225" s="1192"/>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1"/>
      <c r="H1226" s="790"/>
      <c r="I1226" s="786"/>
      <c r="J1226" s="1192"/>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1"/>
      <c r="H1227" s="790"/>
      <c r="I1227" s="786"/>
      <c r="J1227" s="1192"/>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1"/>
      <c r="H1228" s="790"/>
      <c r="I1228" s="786"/>
      <c r="J1228" s="1192"/>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1"/>
      <c r="H1229" s="790"/>
      <c r="I1229" s="786"/>
      <c r="J1229" s="1192"/>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1"/>
      <c r="H1230" s="790"/>
      <c r="I1230" s="786"/>
      <c r="J1230" s="1192"/>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1"/>
      <c r="H1231" s="790"/>
      <c r="I1231" s="786"/>
      <c r="J1231" s="1192"/>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1"/>
      <c r="H1232" s="790"/>
      <c r="I1232" s="786"/>
      <c r="J1232" s="1192"/>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1"/>
      <c r="H1233" s="790"/>
      <c r="I1233" s="786"/>
      <c r="J1233" s="1192"/>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1"/>
      <c r="H1234" s="790"/>
      <c r="I1234" s="786"/>
      <c r="J1234" s="1192"/>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1"/>
      <c r="H1235" s="790"/>
      <c r="I1235" s="786"/>
      <c r="J1235" s="1192"/>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1"/>
      <c r="H1236" s="790"/>
      <c r="I1236" s="786"/>
      <c r="J1236" s="1192"/>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1"/>
      <c r="H1237" s="790"/>
      <c r="I1237" s="786"/>
      <c r="J1237" s="1192"/>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1"/>
      <c r="H1238" s="790"/>
      <c r="I1238" s="786"/>
      <c r="J1238" s="1192"/>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1"/>
      <c r="H1239" s="790"/>
      <c r="I1239" s="786"/>
      <c r="J1239" s="1192"/>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1"/>
      <c r="H1240" s="790"/>
      <c r="I1240" s="786"/>
      <c r="J1240" s="1192"/>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1"/>
      <c r="H1241" s="790"/>
      <c r="I1241" s="786"/>
      <c r="J1241" s="1192"/>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1"/>
      <c r="H1242" s="790"/>
      <c r="I1242" s="786"/>
      <c r="J1242" s="1192"/>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1"/>
      <c r="H1243" s="790"/>
      <c r="I1243" s="786"/>
      <c r="J1243" s="1192"/>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1"/>
      <c r="H1244" s="790"/>
      <c r="I1244" s="786"/>
      <c r="J1244" s="1192"/>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1"/>
      <c r="H1245" s="790"/>
      <c r="I1245" s="786"/>
      <c r="J1245" s="1192"/>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1"/>
      <c r="H1246" s="790"/>
      <c r="I1246" s="786"/>
      <c r="J1246" s="1192"/>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1"/>
      <c r="H1247" s="790"/>
      <c r="I1247" s="786"/>
      <c r="J1247" s="1192"/>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1"/>
      <c r="H1248" s="790"/>
      <c r="I1248" s="786"/>
      <c r="J1248" s="1192"/>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1"/>
      <c r="H1249" s="790"/>
      <c r="I1249" s="786"/>
      <c r="J1249" s="1192"/>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1"/>
      <c r="H1250" s="790"/>
      <c r="I1250" s="786"/>
      <c r="J1250" s="1192"/>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1"/>
      <c r="H1251" s="790"/>
      <c r="I1251" s="786"/>
      <c r="J1251" s="1192"/>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1"/>
      <c r="H1252" s="790"/>
      <c r="I1252" s="786"/>
      <c r="J1252" s="1192"/>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1"/>
      <c r="H1253" s="790"/>
      <c r="I1253" s="786"/>
      <c r="J1253" s="1192"/>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1"/>
      <c r="H1254" s="790"/>
      <c r="I1254" s="786"/>
      <c r="J1254" s="1192"/>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1"/>
      <c r="H1255" s="790"/>
      <c r="I1255" s="786"/>
      <c r="J1255" s="1192"/>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1"/>
      <c r="H1256" s="790"/>
      <c r="I1256" s="786"/>
      <c r="J1256" s="1192"/>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1"/>
      <c r="H1257" s="790"/>
      <c r="I1257" s="786"/>
      <c r="J1257" s="1192"/>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1"/>
      <c r="H1258" s="790"/>
      <c r="I1258" s="786"/>
      <c r="J1258" s="1192"/>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1"/>
      <c r="H1259" s="790"/>
      <c r="I1259" s="786"/>
      <c r="J1259" s="1192"/>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1"/>
      <c r="H1260" s="790"/>
      <c r="I1260" s="786"/>
      <c r="J1260" s="1192"/>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1"/>
      <c r="H1261" s="790"/>
      <c r="I1261" s="786"/>
      <c r="J1261" s="1192"/>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1"/>
      <c r="H1262" s="790"/>
      <c r="I1262" s="786"/>
      <c r="J1262" s="1192"/>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1"/>
      <c r="H1263" s="790"/>
      <c r="I1263" s="786"/>
      <c r="J1263" s="1192"/>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1"/>
      <c r="H1264" s="790"/>
      <c r="I1264" s="786"/>
      <c r="J1264" s="1192"/>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1"/>
      <c r="H1265" s="790"/>
      <c r="I1265" s="786"/>
      <c r="J1265" s="1192"/>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1"/>
      <c r="H1266" s="790"/>
      <c r="I1266" s="786"/>
      <c r="J1266" s="1192"/>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1"/>
      <c r="H1267" s="790"/>
      <c r="I1267" s="786"/>
      <c r="J1267" s="1192"/>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1"/>
      <c r="H1268" s="790"/>
      <c r="I1268" s="786"/>
      <c r="J1268" s="1192"/>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1"/>
      <c r="H1269" s="790"/>
      <c r="I1269" s="786"/>
      <c r="J1269" s="1192"/>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1"/>
      <c r="H1270" s="790"/>
      <c r="I1270" s="786"/>
      <c r="J1270" s="1192"/>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1"/>
      <c r="H1271" s="790"/>
      <c r="I1271" s="786"/>
      <c r="J1271" s="1192"/>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1"/>
      <c r="H1272" s="790"/>
      <c r="I1272" s="786"/>
      <c r="J1272" s="1192"/>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1"/>
      <c r="H1273" s="790"/>
      <c r="I1273" s="786"/>
      <c r="J1273" s="1192"/>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1"/>
      <c r="H1274" s="790"/>
      <c r="I1274" s="786"/>
      <c r="J1274" s="1192"/>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1"/>
      <c r="H1275" s="790"/>
      <c r="I1275" s="786"/>
      <c r="J1275" s="1192"/>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1"/>
      <c r="H1276" s="790"/>
      <c r="I1276" s="786"/>
      <c r="J1276" s="1192"/>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1"/>
      <c r="H1277" s="790"/>
      <c r="I1277" s="786"/>
      <c r="J1277" s="1192"/>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1"/>
      <c r="H1278" s="790"/>
      <c r="I1278" s="786"/>
      <c r="J1278" s="1192"/>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1"/>
      <c r="H1279" s="790"/>
      <c r="I1279" s="786"/>
      <c r="J1279" s="1192"/>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1"/>
      <c r="H1280" s="790"/>
      <c r="I1280" s="786"/>
      <c r="J1280" s="1192"/>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1"/>
      <c r="H1281" s="790"/>
      <c r="I1281" s="786"/>
      <c r="J1281" s="1192"/>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1"/>
      <c r="H1282" s="790"/>
      <c r="I1282" s="786"/>
      <c r="J1282" s="1192"/>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1"/>
      <c r="H1283" s="790"/>
      <c r="I1283" s="786"/>
      <c r="J1283" s="1192"/>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1"/>
      <c r="H1284" s="790"/>
      <c r="I1284" s="786"/>
      <c r="J1284" s="1192"/>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1"/>
      <c r="H1285" s="790"/>
      <c r="I1285" s="786"/>
      <c r="J1285" s="1192"/>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1"/>
      <c r="H1286" s="790"/>
      <c r="I1286" s="786"/>
      <c r="J1286" s="1192"/>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1"/>
      <c r="H1287" s="790"/>
      <c r="I1287" s="786"/>
      <c r="J1287" s="1192"/>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1"/>
      <c r="H1288" s="790"/>
      <c r="I1288" s="786"/>
      <c r="J1288" s="1192"/>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1"/>
      <c r="H1289" s="790"/>
      <c r="I1289" s="786"/>
      <c r="J1289" s="1192"/>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1"/>
      <c r="H1290" s="790"/>
      <c r="I1290" s="786"/>
      <c r="J1290" s="1192"/>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1"/>
      <c r="H1291" s="790"/>
      <c r="I1291" s="786"/>
      <c r="J1291" s="1192"/>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1"/>
      <c r="H1292" s="790"/>
      <c r="I1292" s="786"/>
      <c r="J1292" s="1192"/>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1"/>
      <c r="H1293" s="790"/>
      <c r="I1293" s="786"/>
      <c r="J1293" s="1192"/>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1"/>
      <c r="H1294" s="790"/>
      <c r="I1294" s="786"/>
      <c r="J1294" s="1192"/>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1"/>
      <c r="H1295" s="790"/>
      <c r="I1295" s="786"/>
      <c r="J1295" s="1192"/>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1"/>
      <c r="H1296" s="790"/>
      <c r="I1296" s="786"/>
      <c r="J1296" s="1192"/>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1"/>
      <c r="H1297" s="790"/>
      <c r="I1297" s="786"/>
      <c r="J1297" s="1192"/>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1"/>
      <c r="H1298" s="790"/>
      <c r="I1298" s="786"/>
      <c r="J1298" s="1192"/>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1"/>
      <c r="H1299" s="790"/>
      <c r="I1299" s="786"/>
      <c r="J1299" s="1192"/>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1"/>
      <c r="H1300" s="790"/>
      <c r="I1300" s="786"/>
      <c r="J1300" s="1192"/>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1"/>
      <c r="H1301" s="790"/>
      <c r="I1301" s="786"/>
      <c r="J1301" s="1192"/>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1"/>
      <c r="H1302" s="790"/>
      <c r="I1302" s="786"/>
      <c r="J1302" s="1192"/>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1"/>
      <c r="H1303" s="790"/>
      <c r="I1303" s="786"/>
      <c r="J1303" s="1192"/>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1"/>
      <c r="H1304" s="790"/>
      <c r="I1304" s="786"/>
      <c r="J1304" s="1192"/>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1"/>
      <c r="H1305" s="790"/>
      <c r="I1305" s="786"/>
      <c r="J1305" s="1192"/>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1"/>
      <c r="H1306" s="790"/>
      <c r="I1306" s="786"/>
      <c r="J1306" s="1192"/>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1"/>
      <c r="H1307" s="790"/>
      <c r="I1307" s="786"/>
      <c r="J1307" s="1192"/>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1"/>
      <c r="H1308" s="790"/>
      <c r="I1308" s="786"/>
      <c r="J1308" s="1192"/>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1"/>
      <c r="H1309" s="790"/>
      <c r="I1309" s="786"/>
      <c r="J1309" s="1192"/>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1"/>
      <c r="H1310" s="790"/>
      <c r="I1310" s="786"/>
      <c r="J1310" s="1192"/>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1"/>
      <c r="H1311" s="790"/>
      <c r="I1311" s="786"/>
      <c r="J1311" s="1192"/>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1"/>
      <c r="H1312" s="790"/>
      <c r="I1312" s="786"/>
      <c r="J1312" s="1192"/>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1"/>
      <c r="H1313" s="790"/>
      <c r="I1313" s="786"/>
      <c r="J1313" s="1192"/>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1"/>
      <c r="H1314" s="790"/>
      <c r="I1314" s="786"/>
      <c r="J1314" s="1192"/>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1"/>
      <c r="H1315" s="790"/>
      <c r="I1315" s="786"/>
      <c r="J1315" s="1192"/>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1"/>
      <c r="H1316" s="790"/>
      <c r="I1316" s="786"/>
      <c r="J1316" s="1192"/>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1"/>
      <c r="H1317" s="790"/>
      <c r="I1317" s="786"/>
      <c r="J1317" s="1192"/>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1"/>
      <c r="H1318" s="790"/>
      <c r="I1318" s="786"/>
      <c r="J1318" s="1192"/>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1"/>
      <c r="H1319" s="790"/>
      <c r="I1319" s="786"/>
      <c r="J1319" s="1192"/>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1"/>
      <c r="H1320" s="790"/>
      <c r="I1320" s="786"/>
      <c r="J1320" s="1192"/>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1"/>
      <c r="H1321" s="790"/>
      <c r="I1321" s="786"/>
      <c r="J1321" s="1192"/>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1"/>
      <c r="H1322" s="790"/>
      <c r="I1322" s="786"/>
      <c r="J1322" s="1192"/>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1"/>
      <c r="H1323" s="790"/>
      <c r="I1323" s="786"/>
      <c r="J1323" s="1192"/>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1"/>
      <c r="H1324" s="790"/>
      <c r="I1324" s="786"/>
      <c r="J1324" s="1192"/>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1"/>
      <c r="H1325" s="790"/>
      <c r="I1325" s="786"/>
      <c r="J1325" s="1192"/>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1"/>
      <c r="H1326" s="790"/>
      <c r="I1326" s="786"/>
      <c r="J1326" s="1192"/>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1"/>
      <c r="H1327" s="790"/>
      <c r="I1327" s="786"/>
      <c r="J1327" s="1192"/>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1"/>
      <c r="H1328" s="790"/>
      <c r="I1328" s="786"/>
      <c r="J1328" s="1192"/>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1"/>
      <c r="H1329" s="790"/>
      <c r="I1329" s="786"/>
      <c r="J1329" s="1192"/>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1"/>
      <c r="H1330" s="790"/>
      <c r="I1330" s="786"/>
      <c r="J1330" s="1192"/>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1"/>
      <c r="H1331" s="790"/>
      <c r="I1331" s="786"/>
      <c r="J1331" s="1192"/>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1"/>
      <c r="H1332" s="790"/>
      <c r="I1332" s="786"/>
      <c r="J1332" s="1192"/>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1"/>
      <c r="H1333" s="790"/>
      <c r="I1333" s="786"/>
      <c r="J1333" s="1192"/>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1"/>
      <c r="H1334" s="790"/>
      <c r="I1334" s="786"/>
      <c r="J1334" s="1192"/>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1"/>
      <c r="H1335" s="790"/>
      <c r="I1335" s="786"/>
      <c r="J1335" s="1192"/>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1"/>
      <c r="H1336" s="790"/>
      <c r="I1336" s="786"/>
      <c r="J1336" s="1192"/>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1"/>
      <c r="H1337" s="790"/>
      <c r="I1337" s="786"/>
      <c r="J1337" s="1192"/>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1"/>
      <c r="H1338" s="790"/>
      <c r="I1338" s="786"/>
      <c r="J1338" s="1192"/>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1"/>
      <c r="H1339" s="790"/>
      <c r="I1339" s="786"/>
      <c r="J1339" s="1192"/>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1"/>
      <c r="H1340" s="790"/>
      <c r="I1340" s="786"/>
      <c r="J1340" s="1192"/>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1"/>
      <c r="H1341" s="790"/>
      <c r="I1341" s="786"/>
      <c r="J1341" s="1192"/>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1"/>
      <c r="H1342" s="790"/>
      <c r="I1342" s="786"/>
      <c r="J1342" s="1192"/>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1"/>
      <c r="H1343" s="790"/>
      <c r="I1343" s="786"/>
      <c r="J1343" s="1192"/>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1"/>
      <c r="H1344" s="790"/>
      <c r="I1344" s="786"/>
      <c r="J1344" s="1192"/>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1"/>
      <c r="H1345" s="790"/>
      <c r="I1345" s="786"/>
      <c r="J1345" s="1192"/>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1"/>
      <c r="H1346" s="790"/>
      <c r="I1346" s="786"/>
      <c r="J1346" s="1192"/>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1"/>
      <c r="H1347" s="790"/>
      <c r="I1347" s="786"/>
      <c r="J1347" s="1192"/>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1"/>
      <c r="H1348" s="790"/>
      <c r="I1348" s="786"/>
      <c r="J1348" s="1192"/>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1"/>
      <c r="H1349" s="790"/>
      <c r="I1349" s="786"/>
      <c r="J1349" s="1192"/>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1"/>
      <c r="H1350" s="790"/>
      <c r="I1350" s="786"/>
      <c r="J1350" s="1192"/>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1"/>
      <c r="H1351" s="790"/>
      <c r="I1351" s="786"/>
      <c r="J1351" s="1192"/>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1"/>
      <c r="H1352" s="790"/>
      <c r="I1352" s="786"/>
      <c r="J1352" s="1192"/>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1"/>
      <c r="H1353" s="790"/>
      <c r="I1353" s="786"/>
      <c r="J1353" s="1192"/>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1"/>
      <c r="H1354" s="790"/>
      <c r="I1354" s="786"/>
      <c r="J1354" s="1192"/>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1"/>
      <c r="H1355" s="790"/>
      <c r="I1355" s="786"/>
      <c r="J1355" s="1192"/>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1"/>
      <c r="H1356" s="790"/>
      <c r="I1356" s="786"/>
      <c r="J1356" s="1192"/>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1"/>
      <c r="H1357" s="790"/>
      <c r="I1357" s="786"/>
      <c r="J1357" s="1192"/>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1"/>
      <c r="H1358" s="790"/>
      <c r="I1358" s="786"/>
      <c r="J1358" s="1192"/>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1"/>
      <c r="H1359" s="790"/>
      <c r="I1359" s="786"/>
      <c r="J1359" s="1192"/>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1"/>
      <c r="H1360" s="790"/>
      <c r="I1360" s="786"/>
      <c r="J1360" s="1192"/>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1"/>
      <c r="H1361" s="790"/>
      <c r="I1361" s="786"/>
      <c r="J1361" s="1192"/>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1"/>
      <c r="H1362" s="790"/>
      <c r="I1362" s="786"/>
      <c r="J1362" s="1192"/>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1"/>
      <c r="H1363" s="790"/>
      <c r="I1363" s="786"/>
      <c r="J1363" s="1192"/>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1"/>
      <c r="H1364" s="790"/>
      <c r="I1364" s="786"/>
      <c r="J1364" s="1192"/>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1"/>
      <c r="H1365" s="790"/>
      <c r="I1365" s="786"/>
      <c r="J1365" s="1192"/>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1"/>
      <c r="H1366" s="790"/>
      <c r="I1366" s="786"/>
      <c r="J1366" s="1192"/>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1"/>
      <c r="H1367" s="790"/>
      <c r="I1367" s="786"/>
      <c r="J1367" s="1192"/>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1"/>
      <c r="H1368" s="790"/>
      <c r="I1368" s="786"/>
      <c r="J1368" s="1192"/>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1"/>
      <c r="H1369" s="790"/>
      <c r="I1369" s="786"/>
      <c r="J1369" s="1192"/>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1"/>
      <c r="H1370" s="790"/>
      <c r="I1370" s="786"/>
      <c r="J1370" s="1192"/>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1"/>
      <c r="H1371" s="790"/>
      <c r="I1371" s="786"/>
      <c r="J1371" s="1192"/>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1"/>
      <c r="H1372" s="790"/>
      <c r="I1372" s="786"/>
      <c r="J1372" s="1192"/>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1"/>
      <c r="H1373" s="790"/>
      <c r="I1373" s="786"/>
      <c r="J1373" s="1192"/>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1"/>
      <c r="H1374" s="790"/>
      <c r="I1374" s="786"/>
      <c r="J1374" s="1192"/>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1"/>
      <c r="H1375" s="790"/>
      <c r="I1375" s="786"/>
      <c r="J1375" s="1192"/>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1"/>
      <c r="H1376" s="790"/>
      <c r="I1376" s="786"/>
      <c r="J1376" s="1192"/>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1"/>
      <c r="H1377" s="790"/>
      <c r="I1377" s="786"/>
      <c r="J1377" s="1192"/>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1"/>
      <c r="H1378" s="790"/>
      <c r="I1378" s="786"/>
      <c r="J1378" s="1192"/>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1"/>
      <c r="H1379" s="790"/>
      <c r="I1379" s="786"/>
      <c r="J1379" s="1192"/>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1"/>
      <c r="H1380" s="790"/>
      <c r="I1380" s="786"/>
      <c r="J1380" s="1192"/>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1"/>
      <c r="H1381" s="790"/>
      <c r="I1381" s="786"/>
      <c r="J1381" s="1192"/>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1"/>
      <c r="H1382" s="790"/>
      <c r="I1382" s="786"/>
      <c r="J1382" s="1192"/>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1"/>
      <c r="H1383" s="790"/>
      <c r="I1383" s="786"/>
      <c r="J1383" s="1192"/>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1"/>
      <c r="H1384" s="790"/>
      <c r="I1384" s="786"/>
      <c r="J1384" s="1192"/>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1"/>
      <c r="H1385" s="790"/>
      <c r="I1385" s="786"/>
      <c r="J1385" s="1192"/>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1"/>
      <c r="H1386" s="790"/>
      <c r="I1386" s="786"/>
      <c r="J1386" s="1192"/>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1"/>
      <c r="H1387" s="790"/>
      <c r="I1387" s="786"/>
      <c r="J1387" s="1192"/>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1"/>
      <c r="H1388" s="790"/>
      <c r="I1388" s="786"/>
      <c r="J1388" s="1192"/>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1"/>
      <c r="H1389" s="790"/>
      <c r="I1389" s="786"/>
      <c r="J1389" s="1192"/>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1"/>
      <c r="H1390" s="790"/>
      <c r="I1390" s="786"/>
      <c r="J1390" s="1192"/>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1"/>
      <c r="H1391" s="790"/>
      <c r="I1391" s="786"/>
      <c r="J1391" s="1192"/>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1"/>
      <c r="H1392" s="790"/>
      <c r="I1392" s="786"/>
      <c r="J1392" s="1192"/>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1"/>
      <c r="H1393" s="790"/>
      <c r="I1393" s="786"/>
      <c r="J1393" s="1192"/>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1"/>
      <c r="H1394" s="790"/>
      <c r="I1394" s="786"/>
      <c r="J1394" s="1192"/>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1"/>
      <c r="H1395" s="790"/>
      <c r="I1395" s="786"/>
      <c r="J1395" s="1192"/>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1"/>
      <c r="H1396" s="790"/>
      <c r="I1396" s="786"/>
      <c r="J1396" s="1192"/>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1"/>
      <c r="H1397" s="790"/>
      <c r="I1397" s="786"/>
      <c r="J1397" s="1192"/>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1"/>
      <c r="H1398" s="790"/>
      <c r="I1398" s="786"/>
      <c r="J1398" s="1192"/>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1"/>
      <c r="H1399" s="790"/>
      <c r="I1399" s="786"/>
      <c r="J1399" s="1192"/>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1"/>
      <c r="H1400" s="790"/>
      <c r="I1400" s="786"/>
      <c r="J1400" s="1192"/>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1"/>
      <c r="H1401" s="790"/>
      <c r="I1401" s="786"/>
      <c r="J1401" s="1192"/>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1"/>
      <c r="H1402" s="790"/>
      <c r="I1402" s="786"/>
      <c r="J1402" s="1192"/>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1"/>
      <c r="H1403" s="790"/>
      <c r="I1403" s="786"/>
      <c r="J1403" s="1192"/>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1"/>
      <c r="H1404" s="790"/>
      <c r="I1404" s="786"/>
      <c r="J1404" s="1192"/>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1"/>
      <c r="H1405" s="790"/>
      <c r="I1405" s="786"/>
      <c r="J1405" s="1192"/>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1"/>
      <c r="H1406" s="790"/>
      <c r="I1406" s="786"/>
      <c r="J1406" s="1192"/>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1"/>
      <c r="H1407" s="790"/>
      <c r="I1407" s="786"/>
      <c r="J1407" s="1192"/>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1"/>
      <c r="H1408" s="790"/>
      <c r="I1408" s="786"/>
      <c r="J1408" s="1192"/>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1"/>
      <c r="H1409" s="790"/>
      <c r="I1409" s="786"/>
      <c r="J1409" s="1192"/>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1"/>
      <c r="H1410" s="790"/>
      <c r="I1410" s="786"/>
      <c r="J1410" s="1192"/>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1"/>
      <c r="H1411" s="790"/>
      <c r="I1411" s="786"/>
      <c r="J1411" s="1192"/>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1"/>
      <c r="H1412" s="790"/>
      <c r="I1412" s="786"/>
      <c r="J1412" s="1192"/>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1"/>
      <c r="H1413" s="790"/>
      <c r="I1413" s="786"/>
      <c r="J1413" s="1192"/>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1"/>
      <c r="H1414" s="790"/>
      <c r="I1414" s="786"/>
      <c r="J1414" s="1192"/>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1"/>
      <c r="H1415" s="790"/>
      <c r="I1415" s="786"/>
      <c r="J1415" s="1192"/>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1"/>
      <c r="H1416" s="790"/>
      <c r="I1416" s="786"/>
      <c r="J1416" s="1192"/>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1"/>
      <c r="H1417" s="790"/>
      <c r="I1417" s="786"/>
      <c r="J1417" s="1192"/>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1"/>
      <c r="H1418" s="790"/>
      <c r="I1418" s="786"/>
      <c r="J1418" s="1192"/>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1"/>
      <c r="H1419" s="790"/>
      <c r="I1419" s="786"/>
      <c r="J1419" s="1192"/>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1"/>
      <c r="H1420" s="790"/>
      <c r="I1420" s="786"/>
      <c r="J1420" s="1192"/>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1"/>
      <c r="H1421" s="790"/>
      <c r="I1421" s="786"/>
      <c r="J1421" s="1192"/>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1"/>
      <c r="H1422" s="790"/>
      <c r="I1422" s="786"/>
      <c r="J1422" s="1192"/>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1"/>
      <c r="H1423" s="790"/>
      <c r="I1423" s="786"/>
      <c r="J1423" s="1192"/>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1"/>
      <c r="H1424" s="790"/>
      <c r="I1424" s="786"/>
      <c r="J1424" s="1192"/>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1"/>
      <c r="H1425" s="790"/>
      <c r="I1425" s="786"/>
      <c r="J1425" s="1192"/>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1"/>
      <c r="H1426" s="790"/>
      <c r="I1426" s="786"/>
      <c r="J1426" s="1192"/>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1"/>
      <c r="H1427" s="790"/>
      <c r="I1427" s="786"/>
      <c r="J1427" s="1192"/>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1"/>
      <c r="H1428" s="790"/>
      <c r="I1428" s="786"/>
      <c r="J1428" s="1192"/>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1"/>
      <c r="H1429" s="790"/>
      <c r="I1429" s="786"/>
      <c r="J1429" s="1192"/>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1"/>
      <c r="H1430" s="790"/>
      <c r="I1430" s="786"/>
      <c r="J1430" s="1192"/>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1"/>
      <c r="H1431" s="790"/>
      <c r="I1431" s="786"/>
      <c r="J1431" s="1192"/>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1"/>
      <c r="H1432" s="790"/>
      <c r="I1432" s="786"/>
      <c r="J1432" s="1192"/>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1"/>
      <c r="H1433" s="790"/>
      <c r="I1433" s="786"/>
      <c r="J1433" s="1192"/>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1"/>
      <c r="H1434" s="790"/>
      <c r="I1434" s="786"/>
      <c r="J1434" s="1192"/>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1"/>
      <c r="H1435" s="790"/>
      <c r="I1435" s="786"/>
      <c r="J1435" s="1192"/>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1"/>
      <c r="H1436" s="790"/>
      <c r="I1436" s="786"/>
      <c r="J1436" s="1192"/>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1"/>
      <c r="H1437" s="790"/>
      <c r="I1437" s="786"/>
      <c r="J1437" s="1192"/>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1"/>
      <c r="H1438" s="790"/>
      <c r="I1438" s="786"/>
      <c r="J1438" s="1192"/>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1"/>
      <c r="H1439" s="790"/>
      <c r="I1439" s="786"/>
      <c r="J1439" s="1192"/>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1"/>
      <c r="H1440" s="790"/>
      <c r="I1440" s="786"/>
      <c r="J1440" s="1192"/>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1"/>
      <c r="H1441" s="790"/>
      <c r="I1441" s="786"/>
      <c r="J1441" s="1192"/>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1"/>
      <c r="H1442" s="790"/>
      <c r="I1442" s="786"/>
      <c r="J1442" s="1192"/>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1"/>
      <c r="H1443" s="790"/>
      <c r="I1443" s="786"/>
      <c r="J1443" s="1192"/>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1"/>
      <c r="H1444" s="790"/>
      <c r="I1444" s="786"/>
      <c r="J1444" s="1192"/>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1"/>
      <c r="H1445" s="790"/>
      <c r="I1445" s="786"/>
      <c r="J1445" s="1192"/>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1"/>
      <c r="H1446" s="790"/>
      <c r="I1446" s="786"/>
      <c r="J1446" s="1192"/>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1"/>
      <c r="H1447" s="790"/>
      <c r="I1447" s="786"/>
      <c r="J1447" s="1192"/>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1"/>
      <c r="H1448" s="790"/>
      <c r="I1448" s="786"/>
      <c r="J1448" s="1192"/>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1"/>
      <c r="H1449" s="790"/>
      <c r="I1449" s="786"/>
      <c r="J1449" s="1192"/>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1"/>
      <c r="H1450" s="790"/>
      <c r="I1450" s="786"/>
      <c r="J1450" s="1192"/>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1"/>
      <c r="H1451" s="790"/>
      <c r="I1451" s="786"/>
      <c r="J1451" s="1192"/>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1"/>
      <c r="H1452" s="790"/>
      <c r="I1452" s="786"/>
      <c r="J1452" s="1192"/>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1"/>
      <c r="H1453" s="790"/>
      <c r="I1453" s="786"/>
      <c r="J1453" s="1192"/>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1"/>
      <c r="H1454" s="790"/>
      <c r="I1454" s="786"/>
      <c r="J1454" s="1192"/>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1"/>
      <c r="H1455" s="790"/>
      <c r="I1455" s="786"/>
      <c r="J1455" s="1192"/>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1"/>
      <c r="H1456" s="790"/>
      <c r="I1456" s="786"/>
      <c r="J1456" s="1192"/>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1"/>
      <c r="H1457" s="790"/>
      <c r="I1457" s="786"/>
      <c r="J1457" s="1192"/>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1"/>
      <c r="H1458" s="790"/>
      <c r="I1458" s="786"/>
      <c r="J1458" s="1192"/>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1"/>
      <c r="H1459" s="790"/>
      <c r="I1459" s="786"/>
      <c r="J1459" s="1192"/>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1"/>
      <c r="H1460" s="790"/>
      <c r="I1460" s="786"/>
      <c r="J1460" s="1192"/>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1"/>
      <c r="H1461" s="790"/>
      <c r="I1461" s="786"/>
      <c r="J1461" s="1192"/>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1"/>
      <c r="H1462" s="790"/>
      <c r="I1462" s="786"/>
      <c r="J1462" s="1192"/>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1"/>
      <c r="H1463" s="790"/>
      <c r="I1463" s="786"/>
      <c r="J1463" s="1192"/>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1"/>
      <c r="H1464" s="790"/>
      <c r="I1464" s="786"/>
      <c r="J1464" s="1192"/>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1"/>
      <c r="H1465" s="790"/>
      <c r="I1465" s="786"/>
      <c r="J1465" s="1192"/>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1"/>
      <c r="H1466" s="790"/>
      <c r="I1466" s="786"/>
      <c r="J1466" s="1192"/>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1"/>
      <c r="H1467" s="790"/>
      <c r="I1467" s="786"/>
      <c r="J1467" s="1192"/>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1"/>
      <c r="H1468" s="790"/>
      <c r="I1468" s="786"/>
      <c r="J1468" s="1192"/>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1"/>
      <c r="H1469" s="790"/>
      <c r="I1469" s="786"/>
      <c r="J1469" s="1192"/>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1"/>
      <c r="H1470" s="790"/>
      <c r="I1470" s="786"/>
      <c r="J1470" s="1192"/>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1"/>
      <c r="H1471" s="790"/>
      <c r="I1471" s="786"/>
      <c r="J1471" s="1192"/>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1"/>
      <c r="H1472" s="790"/>
      <c r="I1472" s="786"/>
      <c r="J1472" s="1192"/>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1"/>
      <c r="H1473" s="790"/>
      <c r="I1473" s="786"/>
      <c r="J1473" s="1192"/>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1"/>
      <c r="H1474" s="790"/>
      <c r="I1474" s="786"/>
      <c r="J1474" s="1192"/>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1"/>
      <c r="H1475" s="790"/>
      <c r="I1475" s="786"/>
      <c r="J1475" s="1192"/>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1"/>
      <c r="H1476" s="790"/>
      <c r="I1476" s="786"/>
      <c r="J1476" s="1192"/>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1"/>
      <c r="H1477" s="790"/>
      <c r="I1477" s="786"/>
      <c r="J1477" s="1192"/>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1"/>
      <c r="H1478" s="790"/>
      <c r="I1478" s="786"/>
      <c r="J1478" s="1192"/>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1"/>
      <c r="H1479" s="790"/>
      <c r="I1479" s="786"/>
      <c r="J1479" s="1192"/>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1"/>
      <c r="H1480" s="790"/>
      <c r="I1480" s="786"/>
      <c r="J1480" s="1192"/>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1"/>
      <c r="H1481" s="790"/>
      <c r="I1481" s="786"/>
      <c r="J1481" s="1192"/>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1"/>
      <c r="H1482" s="790"/>
      <c r="I1482" s="786"/>
      <c r="J1482" s="1192"/>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1"/>
      <c r="H1483" s="790"/>
      <c r="I1483" s="786"/>
      <c r="J1483" s="1192"/>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1"/>
      <c r="H1484" s="790"/>
      <c r="I1484" s="786"/>
      <c r="J1484" s="1192"/>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1"/>
      <c r="H1485" s="790"/>
      <c r="I1485" s="786"/>
      <c r="J1485" s="1192"/>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1"/>
      <c r="H1486" s="790"/>
      <c r="I1486" s="786"/>
      <c r="J1486" s="1192"/>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1"/>
      <c r="H1487" s="790"/>
      <c r="I1487" s="786"/>
      <c r="J1487" s="1192"/>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1"/>
      <c r="H1488" s="790"/>
      <c r="I1488" s="786"/>
      <c r="J1488" s="1192"/>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1"/>
      <c r="H1489" s="790"/>
      <c r="I1489" s="786"/>
      <c r="J1489" s="1192"/>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1"/>
      <c r="H1490" s="790"/>
      <c r="I1490" s="786"/>
      <c r="J1490" s="1192"/>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1"/>
      <c r="H1491" s="790"/>
      <c r="I1491" s="786"/>
      <c r="J1491" s="1192"/>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1"/>
      <c r="H1492" s="790"/>
      <c r="I1492" s="786"/>
      <c r="J1492" s="1192"/>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1"/>
      <c r="H1493" s="790"/>
      <c r="I1493" s="786"/>
      <c r="J1493" s="1192"/>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1"/>
      <c r="H1494" s="790"/>
      <c r="I1494" s="786"/>
      <c r="J1494" s="1192"/>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1"/>
      <c r="H1495" s="790"/>
      <c r="I1495" s="786"/>
      <c r="J1495" s="1192"/>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1"/>
      <c r="H1496" s="790"/>
      <c r="I1496" s="786"/>
      <c r="J1496" s="1192"/>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1"/>
      <c r="H1497" s="790"/>
      <c r="I1497" s="786"/>
      <c r="J1497" s="1192"/>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1"/>
      <c r="H1498" s="790"/>
      <c r="I1498" s="786"/>
      <c r="J1498" s="1192"/>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1"/>
      <c r="H1499" s="790"/>
      <c r="I1499" s="786"/>
      <c r="J1499" s="1192"/>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1"/>
      <c r="H1500" s="790"/>
      <c r="I1500" s="786"/>
      <c r="J1500" s="1192"/>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1"/>
      <c r="H1501" s="790"/>
      <c r="I1501" s="786"/>
      <c r="J1501" s="1192"/>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1"/>
      <c r="H1502" s="790"/>
      <c r="I1502" s="786"/>
      <c r="J1502" s="1192"/>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1"/>
      <c r="H1503" s="790"/>
      <c r="I1503" s="786"/>
      <c r="J1503" s="1192"/>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1"/>
      <c r="H1504" s="790"/>
      <c r="I1504" s="786"/>
      <c r="J1504" s="1192"/>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1"/>
      <c r="H1505" s="790"/>
      <c r="I1505" s="786"/>
      <c r="J1505" s="1192"/>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1"/>
      <c r="H1506" s="790"/>
      <c r="I1506" s="786"/>
      <c r="J1506" s="1192"/>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1"/>
      <c r="H1507" s="790"/>
      <c r="I1507" s="786"/>
      <c r="J1507" s="1192"/>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1"/>
      <c r="H1508" s="790"/>
      <c r="I1508" s="786"/>
      <c r="J1508" s="1192"/>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1"/>
      <c r="H1509" s="790"/>
      <c r="I1509" s="786"/>
      <c r="J1509" s="1192"/>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1"/>
      <c r="H1510" s="790"/>
      <c r="I1510" s="786"/>
      <c r="J1510" s="1192"/>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1"/>
      <c r="H1511" s="790"/>
      <c r="I1511" s="786"/>
      <c r="J1511" s="1192"/>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1"/>
      <c r="H1512" s="790"/>
      <c r="I1512" s="786"/>
      <c r="J1512" s="1192"/>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1"/>
      <c r="H1513" s="790"/>
      <c r="I1513" s="786"/>
      <c r="J1513" s="1192"/>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1"/>
      <c r="H1514" s="790"/>
      <c r="I1514" s="786"/>
      <c r="J1514" s="1192"/>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1"/>
      <c r="H1515" s="790"/>
      <c r="I1515" s="786"/>
      <c r="J1515" s="1192"/>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1"/>
      <c r="H1516" s="790"/>
      <c r="I1516" s="786"/>
      <c r="J1516" s="1192"/>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1"/>
      <c r="H1517" s="790"/>
      <c r="I1517" s="786"/>
      <c r="J1517" s="1192"/>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1"/>
      <c r="H1518" s="790"/>
      <c r="I1518" s="786"/>
      <c r="J1518" s="1192"/>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1"/>
      <c r="H1519" s="790"/>
      <c r="I1519" s="786"/>
      <c r="J1519" s="1192"/>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1"/>
      <c r="H1520" s="790"/>
      <c r="I1520" s="786"/>
      <c r="J1520" s="1192"/>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1"/>
      <c r="H1521" s="790"/>
      <c r="I1521" s="786"/>
      <c r="J1521" s="1192"/>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1"/>
      <c r="H1522" s="790"/>
      <c r="I1522" s="786"/>
      <c r="J1522" s="1192"/>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1"/>
      <c r="H1523" s="790"/>
      <c r="I1523" s="786"/>
      <c r="J1523" s="1192"/>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1"/>
      <c r="H1524" s="790"/>
      <c r="I1524" s="786"/>
      <c r="J1524" s="1192"/>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1"/>
      <c r="H1525" s="790"/>
      <c r="I1525" s="786"/>
      <c r="J1525" s="1192"/>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1"/>
      <c r="H1526" s="790"/>
      <c r="I1526" s="786"/>
      <c r="J1526" s="1192"/>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1"/>
      <c r="H1527" s="790"/>
      <c r="I1527" s="786"/>
      <c r="J1527" s="1192"/>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1"/>
      <c r="H1528" s="790"/>
      <c r="I1528" s="786"/>
      <c r="J1528" s="1192"/>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1"/>
      <c r="H1529" s="790"/>
      <c r="I1529" s="786"/>
      <c r="J1529" s="1192"/>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1"/>
      <c r="H1530" s="790"/>
      <c r="I1530" s="786"/>
      <c r="J1530" s="1192"/>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1"/>
      <c r="H1531" s="790"/>
      <c r="I1531" s="786"/>
      <c r="J1531" s="1192"/>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1"/>
      <c r="H1532" s="790"/>
      <c r="I1532" s="786"/>
      <c r="J1532" s="1192"/>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1"/>
      <c r="H1533" s="790"/>
      <c r="I1533" s="786"/>
      <c r="J1533" s="1192"/>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1"/>
      <c r="H1534" s="790"/>
      <c r="I1534" s="786"/>
      <c r="J1534" s="1192"/>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1"/>
      <c r="H1535" s="790"/>
      <c r="I1535" s="786"/>
      <c r="J1535" s="1192"/>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1"/>
      <c r="H1536" s="790"/>
      <c r="I1536" s="786"/>
      <c r="J1536" s="1192"/>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1"/>
      <c r="H1537" s="790"/>
      <c r="I1537" s="786"/>
      <c r="J1537" s="1192"/>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1"/>
      <c r="H1538" s="790"/>
      <c r="I1538" s="786"/>
      <c r="J1538" s="1192"/>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1"/>
      <c r="H1539" s="790"/>
      <c r="I1539" s="786"/>
      <c r="J1539" s="1192"/>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1"/>
      <c r="H1540" s="790"/>
      <c r="I1540" s="786"/>
      <c r="J1540" s="1192"/>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1"/>
      <c r="H1541" s="790"/>
      <c r="I1541" s="786"/>
      <c r="J1541" s="1192"/>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1"/>
      <c r="H1542" s="790"/>
      <c r="I1542" s="786"/>
      <c r="J1542" s="1192"/>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1"/>
      <c r="H1543" s="790"/>
      <c r="I1543" s="786"/>
      <c r="J1543" s="1192"/>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1"/>
      <c r="H1544" s="790"/>
      <c r="I1544" s="786"/>
      <c r="J1544" s="1192"/>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1"/>
      <c r="H1545" s="790"/>
      <c r="I1545" s="786"/>
      <c r="J1545" s="1192"/>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1"/>
      <c r="H1546" s="790"/>
      <c r="I1546" s="786"/>
      <c r="J1546" s="1192"/>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1"/>
      <c r="H1547" s="790"/>
      <c r="I1547" s="786"/>
      <c r="J1547" s="1192"/>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1"/>
      <c r="H1548" s="790"/>
      <c r="I1548" s="786"/>
      <c r="J1548" s="1192"/>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1"/>
      <c r="H1549" s="790"/>
      <c r="I1549" s="786"/>
      <c r="J1549" s="1192"/>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1"/>
      <c r="H1550" s="790"/>
      <c r="I1550" s="786"/>
      <c r="J1550" s="1192"/>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1"/>
      <c r="H1551" s="790"/>
      <c r="I1551" s="786"/>
      <c r="J1551" s="1192"/>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1"/>
      <c r="H1552" s="790"/>
      <c r="I1552" s="786"/>
      <c r="J1552" s="1192"/>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1"/>
      <c r="H1553" s="790"/>
      <c r="I1553" s="786"/>
      <c r="J1553" s="1192"/>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1"/>
      <c r="H1554" s="790"/>
      <c r="I1554" s="786"/>
      <c r="J1554" s="1192"/>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1"/>
      <c r="H1555" s="790"/>
      <c r="I1555" s="786"/>
      <c r="J1555" s="1192"/>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1"/>
      <c r="H1556" s="790"/>
      <c r="I1556" s="786"/>
      <c r="J1556" s="1192"/>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1"/>
      <c r="H1557" s="790"/>
      <c r="I1557" s="786"/>
      <c r="J1557" s="1192"/>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1"/>
      <c r="H1558" s="790"/>
      <c r="I1558" s="786"/>
      <c r="J1558" s="1192"/>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1"/>
      <c r="H1559" s="790"/>
      <c r="I1559" s="786"/>
      <c r="J1559" s="1192"/>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1"/>
      <c r="H1560" s="790"/>
      <c r="I1560" s="786"/>
      <c r="J1560" s="1192"/>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1"/>
      <c r="H1561" s="790"/>
      <c r="I1561" s="786"/>
      <c r="J1561" s="1192"/>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1"/>
      <c r="H1562" s="790"/>
      <c r="I1562" s="786"/>
      <c r="J1562" s="1192"/>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1"/>
      <c r="H1563" s="790"/>
      <c r="I1563" s="786"/>
      <c r="J1563" s="1192"/>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1"/>
      <c r="H1564" s="790"/>
      <c r="I1564" s="786"/>
      <c r="J1564" s="1192"/>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1"/>
      <c r="H1565" s="790"/>
      <c r="I1565" s="786"/>
      <c r="J1565" s="1192"/>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1"/>
      <c r="H1566" s="790"/>
      <c r="I1566" s="786"/>
      <c r="J1566" s="1192"/>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1"/>
      <c r="H1567" s="790"/>
      <c r="I1567" s="786"/>
      <c r="J1567" s="1192"/>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1"/>
      <c r="H1568" s="790"/>
      <c r="I1568" s="786"/>
      <c r="J1568" s="1192"/>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1"/>
      <c r="H1569" s="790"/>
      <c r="I1569" s="786"/>
      <c r="J1569" s="1192"/>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1"/>
      <c r="H1570" s="790"/>
      <c r="I1570" s="786"/>
      <c r="J1570" s="1192"/>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1"/>
      <c r="H1571" s="790"/>
      <c r="I1571" s="786"/>
      <c r="J1571" s="1192"/>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1"/>
      <c r="H1572" s="790"/>
      <c r="I1572" s="786"/>
      <c r="J1572" s="1192"/>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1"/>
      <c r="H1573" s="790"/>
      <c r="I1573" s="786"/>
      <c r="J1573" s="1192"/>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1"/>
      <c r="H1574" s="790"/>
      <c r="I1574" s="786"/>
      <c r="J1574" s="1192"/>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1"/>
      <c r="H1575" s="790"/>
      <c r="I1575" s="786"/>
      <c r="J1575" s="1192"/>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1"/>
      <c r="H1576" s="790"/>
      <c r="I1576" s="786"/>
      <c r="J1576" s="1192"/>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1"/>
      <c r="H1577" s="790"/>
      <c r="I1577" s="786"/>
      <c r="J1577" s="1192"/>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1"/>
      <c r="H1578" s="790"/>
      <c r="I1578" s="786"/>
      <c r="J1578" s="1192"/>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1"/>
      <c r="H1579" s="790"/>
      <c r="I1579" s="786"/>
      <c r="J1579" s="1192"/>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1"/>
      <c r="H1580" s="790"/>
      <c r="I1580" s="786"/>
      <c r="J1580" s="1192"/>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1"/>
      <c r="H1581" s="790"/>
      <c r="I1581" s="786"/>
      <c r="J1581" s="1192"/>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1"/>
      <c r="H1582" s="790"/>
      <c r="I1582" s="786"/>
      <c r="J1582" s="1192"/>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1"/>
      <c r="H1583" s="790"/>
      <c r="I1583" s="786"/>
      <c r="J1583" s="1192"/>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1"/>
      <c r="H1584" s="790"/>
      <c r="I1584" s="786"/>
      <c r="J1584" s="1192"/>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1"/>
      <c r="H1585" s="790"/>
      <c r="I1585" s="786"/>
      <c r="J1585" s="1192"/>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1"/>
      <c r="H1586" s="790"/>
      <c r="I1586" s="786"/>
      <c r="J1586" s="1192"/>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1"/>
      <c r="H1587" s="790"/>
      <c r="I1587" s="786"/>
      <c r="J1587" s="1192"/>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1"/>
      <c r="H1588" s="790"/>
      <c r="I1588" s="786"/>
      <c r="J1588" s="1192"/>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1"/>
      <c r="H1589" s="790"/>
      <c r="I1589" s="786"/>
      <c r="J1589" s="1192"/>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1"/>
      <c r="H1590" s="790"/>
      <c r="I1590" s="786"/>
      <c r="J1590" s="1192"/>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1"/>
      <c r="H1591" s="790"/>
      <c r="I1591" s="786"/>
      <c r="J1591" s="1192"/>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1"/>
      <c r="H1592" s="790"/>
      <c r="I1592" s="786"/>
      <c r="J1592" s="1192"/>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1"/>
      <c r="H1593" s="790"/>
      <c r="I1593" s="786"/>
      <c r="J1593" s="1192"/>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1"/>
      <c r="H1594" s="790"/>
      <c r="I1594" s="786"/>
      <c r="J1594" s="1192"/>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1"/>
      <c r="H1595" s="790"/>
      <c r="I1595" s="786"/>
      <c r="J1595" s="1192"/>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1"/>
      <c r="H1596" s="790"/>
      <c r="I1596" s="786"/>
      <c r="J1596" s="1192"/>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1"/>
      <c r="H1597" s="790"/>
      <c r="I1597" s="786"/>
      <c r="J1597" s="1192"/>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1"/>
      <c r="H1598" s="790"/>
      <c r="I1598" s="786"/>
      <c r="J1598" s="1192"/>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1"/>
      <c r="H1599" s="790"/>
      <c r="I1599" s="786"/>
      <c r="J1599" s="1192"/>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1"/>
      <c r="H1600" s="790"/>
      <c r="I1600" s="786"/>
      <c r="J1600" s="1192"/>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1"/>
      <c r="H1601" s="790"/>
      <c r="I1601" s="786"/>
      <c r="J1601" s="1192"/>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1"/>
      <c r="H1602" s="790"/>
      <c r="I1602" s="786"/>
      <c r="J1602" s="1192"/>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1"/>
      <c r="H1603" s="790"/>
      <c r="I1603" s="786"/>
      <c r="J1603" s="1192"/>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1"/>
      <c r="H1604" s="790"/>
      <c r="I1604" s="786"/>
      <c r="J1604" s="1192"/>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1"/>
      <c r="H1605" s="790"/>
      <c r="I1605" s="786"/>
      <c r="J1605" s="1192"/>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1"/>
      <c r="H1606" s="790"/>
      <c r="I1606" s="786"/>
      <c r="J1606" s="1192"/>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1"/>
      <c r="H1607" s="790"/>
      <c r="I1607" s="786"/>
      <c r="J1607" s="1192"/>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1"/>
      <c r="H1608" s="790"/>
      <c r="I1608" s="786"/>
      <c r="J1608" s="1192"/>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1"/>
      <c r="H1609" s="790"/>
      <c r="I1609" s="786"/>
      <c r="J1609" s="1192"/>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1"/>
      <c r="H1610" s="790"/>
      <c r="I1610" s="786"/>
      <c r="J1610" s="1192"/>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1"/>
      <c r="H1611" s="790"/>
      <c r="I1611" s="786"/>
      <c r="J1611" s="1192"/>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1"/>
      <c r="H1612" s="790"/>
      <c r="I1612" s="786"/>
      <c r="J1612" s="1192"/>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1"/>
      <c r="H1613" s="790"/>
      <c r="I1613" s="786"/>
      <c r="J1613" s="1192"/>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1"/>
      <c r="H1614" s="790"/>
      <c r="I1614" s="786"/>
      <c r="J1614" s="1192"/>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1"/>
      <c r="H1615" s="790"/>
      <c r="I1615" s="786"/>
      <c r="J1615" s="1192"/>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1"/>
      <c r="H1616" s="790"/>
      <c r="I1616" s="786"/>
      <c r="J1616" s="1192"/>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1"/>
      <c r="H1617" s="790"/>
      <c r="I1617" s="786"/>
      <c r="J1617" s="1192"/>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1"/>
      <c r="H1618" s="790"/>
      <c r="I1618" s="786"/>
      <c r="J1618" s="1192"/>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1"/>
      <c r="H1619" s="790"/>
      <c r="I1619" s="786"/>
      <c r="J1619" s="1192"/>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1"/>
      <c r="H1620" s="790"/>
      <c r="I1620" s="786"/>
      <c r="J1620" s="1192"/>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1"/>
      <c r="H1621" s="790"/>
      <c r="I1621" s="786"/>
      <c r="J1621" s="1192"/>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1"/>
      <c r="H1622" s="790"/>
      <c r="I1622" s="786"/>
      <c r="J1622" s="1192"/>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1"/>
      <c r="H1623" s="790"/>
      <c r="I1623" s="786"/>
      <c r="J1623" s="1192"/>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1"/>
      <c r="H1624" s="790"/>
      <c r="I1624" s="786"/>
      <c r="J1624" s="1192"/>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1"/>
      <c r="H1625" s="790"/>
      <c r="I1625" s="786"/>
      <c r="J1625" s="1192"/>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1"/>
      <c r="H1626" s="790"/>
      <c r="I1626" s="786"/>
      <c r="J1626" s="1192"/>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1"/>
      <c r="H1627" s="790"/>
      <c r="I1627" s="786"/>
      <c r="J1627" s="1192"/>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1"/>
      <c r="H1628" s="790"/>
      <c r="I1628" s="786"/>
      <c r="J1628" s="1192"/>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1"/>
      <c r="H1629" s="790"/>
      <c r="I1629" s="786"/>
      <c r="J1629" s="1192"/>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1"/>
      <c r="H1630" s="790"/>
      <c r="I1630" s="786"/>
      <c r="J1630" s="1192"/>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1"/>
      <c r="H1631" s="790"/>
      <c r="I1631" s="786"/>
      <c r="J1631" s="1192"/>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1"/>
      <c r="H1632" s="790"/>
      <c r="I1632" s="786"/>
      <c r="J1632" s="1192"/>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1"/>
      <c r="H1633" s="790"/>
      <c r="I1633" s="786"/>
      <c r="J1633" s="1192"/>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1"/>
      <c r="H1634" s="790"/>
      <c r="I1634" s="786"/>
      <c r="J1634" s="1192"/>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1"/>
      <c r="H1635" s="790"/>
      <c r="I1635" s="786"/>
      <c r="J1635" s="1192"/>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1"/>
      <c r="H1636" s="790"/>
      <c r="I1636" s="786"/>
      <c r="J1636" s="1192"/>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1"/>
      <c r="H1637" s="790"/>
      <c r="I1637" s="786"/>
      <c r="J1637" s="1192"/>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1"/>
      <c r="H1638" s="790"/>
      <c r="I1638" s="786"/>
      <c r="J1638" s="1192"/>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1"/>
      <c r="H1639" s="790"/>
      <c r="I1639" s="786"/>
      <c r="J1639" s="1192"/>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1"/>
      <c r="H1640" s="790"/>
      <c r="I1640" s="786"/>
      <c r="J1640" s="1192"/>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1"/>
      <c r="H1641" s="790"/>
      <c r="I1641" s="786"/>
      <c r="J1641" s="1192"/>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1"/>
      <c r="H1642" s="790"/>
      <c r="I1642" s="786"/>
      <c r="J1642" s="1192"/>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1"/>
      <c r="H1643" s="790"/>
      <c r="I1643" s="786"/>
      <c r="J1643" s="1192"/>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1"/>
      <c r="H1644" s="790"/>
      <c r="I1644" s="786"/>
      <c r="J1644" s="1192"/>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1"/>
      <c r="H1645" s="790"/>
      <c r="I1645" s="786"/>
      <c r="J1645" s="1192"/>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1"/>
      <c r="H1646" s="790"/>
      <c r="I1646" s="786"/>
      <c r="J1646" s="1192"/>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1"/>
      <c r="H1647" s="790"/>
      <c r="I1647" s="786"/>
      <c r="J1647" s="1192"/>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1"/>
      <c r="H1648" s="790"/>
      <c r="I1648" s="786"/>
      <c r="J1648" s="1192"/>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1"/>
      <c r="H1649" s="790"/>
      <c r="I1649" s="786"/>
      <c r="J1649" s="1192"/>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1"/>
      <c r="H1650" s="790"/>
      <c r="I1650" s="786"/>
      <c r="J1650" s="1192"/>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1"/>
      <c r="H1651" s="790"/>
      <c r="I1651" s="786"/>
      <c r="J1651" s="1192"/>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1"/>
      <c r="H1652" s="790"/>
      <c r="I1652" s="786"/>
      <c r="J1652" s="1192"/>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1"/>
      <c r="H1653" s="790"/>
      <c r="I1653" s="786"/>
      <c r="J1653" s="1192"/>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1"/>
      <c r="H1654" s="790"/>
      <c r="I1654" s="786"/>
      <c r="J1654" s="1192"/>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1"/>
      <c r="H1655" s="790"/>
      <c r="I1655" s="786"/>
      <c r="J1655" s="1192"/>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1"/>
      <c r="H1656" s="790"/>
      <c r="I1656" s="786"/>
      <c r="J1656" s="1192"/>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1"/>
      <c r="H1657" s="790"/>
      <c r="I1657" s="786"/>
      <c r="J1657" s="1192"/>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1"/>
      <c r="H1658" s="790"/>
      <c r="I1658" s="786"/>
      <c r="J1658" s="1192"/>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1"/>
      <c r="H1659" s="790"/>
      <c r="I1659" s="786"/>
      <c r="J1659" s="1192"/>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1"/>
      <c r="H1660" s="790"/>
      <c r="I1660" s="786"/>
      <c r="J1660" s="1192"/>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1"/>
      <c r="H1661" s="790"/>
      <c r="I1661" s="786"/>
      <c r="J1661" s="1192"/>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1"/>
      <c r="H1662" s="790"/>
      <c r="I1662" s="786"/>
      <c r="J1662" s="1192"/>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1"/>
      <c r="H1663" s="790"/>
      <c r="I1663" s="786"/>
      <c r="J1663" s="1192"/>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1"/>
      <c r="H1664" s="790"/>
      <c r="I1664" s="786"/>
      <c r="J1664" s="1192"/>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1"/>
      <c r="H1665" s="790"/>
      <c r="I1665" s="786"/>
      <c r="J1665" s="1192"/>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1"/>
      <c r="H1666" s="790"/>
      <c r="I1666" s="786"/>
      <c r="J1666" s="1192"/>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1"/>
      <c r="H1667" s="790"/>
      <c r="I1667" s="786"/>
      <c r="J1667" s="1192"/>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1"/>
      <c r="H1668" s="790"/>
      <c r="I1668" s="786"/>
      <c r="J1668" s="1192"/>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1"/>
      <c r="H1669" s="790"/>
      <c r="I1669" s="786"/>
      <c r="J1669" s="1192"/>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1"/>
      <c r="H1670" s="790"/>
      <c r="I1670" s="786"/>
      <c r="J1670" s="1192"/>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1"/>
      <c r="H1671" s="790"/>
      <c r="I1671" s="786"/>
      <c r="J1671" s="1192"/>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1"/>
      <c r="H1672" s="790"/>
      <c r="I1672" s="786"/>
      <c r="J1672" s="1192"/>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1"/>
      <c r="H1673" s="790"/>
      <c r="I1673" s="786"/>
      <c r="J1673" s="1192"/>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1"/>
      <c r="H1674" s="790"/>
      <c r="I1674" s="786"/>
      <c r="J1674" s="1192"/>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1"/>
      <c r="H1675" s="790"/>
      <c r="I1675" s="786"/>
      <c r="J1675" s="1192"/>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1"/>
      <c r="H1676" s="790"/>
      <c r="I1676" s="786"/>
      <c r="J1676" s="1192"/>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1"/>
      <c r="H1677" s="790"/>
      <c r="I1677" s="786"/>
      <c r="J1677" s="1192"/>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1"/>
      <c r="H1678" s="790"/>
      <c r="I1678" s="786"/>
      <c r="J1678" s="1192"/>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1"/>
      <c r="H1679" s="790"/>
      <c r="I1679" s="786"/>
      <c r="J1679" s="1192"/>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1"/>
      <c r="H1680" s="790"/>
      <c r="I1680" s="786"/>
      <c r="J1680" s="1192"/>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1"/>
      <c r="H1681" s="790"/>
      <c r="I1681" s="786"/>
      <c r="J1681" s="1192"/>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1"/>
      <c r="H1682" s="790"/>
      <c r="I1682" s="786"/>
      <c r="J1682" s="1192"/>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1"/>
      <c r="H1683" s="790"/>
      <c r="I1683" s="786"/>
      <c r="J1683" s="1192"/>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1"/>
      <c r="H1684" s="790"/>
      <c r="I1684" s="786"/>
      <c r="J1684" s="1192"/>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1"/>
      <c r="H1685" s="790"/>
      <c r="I1685" s="786"/>
      <c r="J1685" s="1192"/>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1"/>
      <c r="H1686" s="790"/>
      <c r="I1686" s="786"/>
      <c r="J1686" s="1192"/>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1"/>
      <c r="H1687" s="790"/>
      <c r="I1687" s="786"/>
      <c r="J1687" s="1192"/>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1"/>
      <c r="H1688" s="790"/>
      <c r="I1688" s="786"/>
      <c r="J1688" s="1192"/>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1"/>
      <c r="H1689" s="790"/>
      <c r="I1689" s="786"/>
      <c r="J1689" s="1192"/>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1"/>
      <c r="H1690" s="790"/>
      <c r="I1690" s="786"/>
      <c r="J1690" s="1192"/>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1"/>
      <c r="H1691" s="790"/>
      <c r="I1691" s="786"/>
      <c r="J1691" s="1192"/>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1"/>
      <c r="H1692" s="790"/>
      <c r="I1692" s="786"/>
      <c r="J1692" s="1192"/>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1"/>
      <c r="H1693" s="790"/>
      <c r="I1693" s="786"/>
      <c r="J1693" s="1192"/>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1"/>
      <c r="H1694" s="790"/>
      <c r="I1694" s="786"/>
      <c r="J1694" s="1192"/>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1"/>
      <c r="H1695" s="790"/>
      <c r="I1695" s="786"/>
      <c r="J1695" s="1192"/>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1"/>
      <c r="H1696" s="790"/>
      <c r="I1696" s="786"/>
      <c r="J1696" s="1192"/>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1"/>
      <c r="H1697" s="790"/>
      <c r="I1697" s="786"/>
      <c r="J1697" s="1192"/>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1"/>
      <c r="H1698" s="790"/>
      <c r="I1698" s="786"/>
      <c r="J1698" s="1192"/>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1"/>
      <c r="H1699" s="790"/>
      <c r="I1699" s="786"/>
      <c r="J1699" s="1192"/>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1"/>
      <c r="H1700" s="790"/>
      <c r="I1700" s="786"/>
      <c r="J1700" s="1192"/>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1"/>
      <c r="H1701" s="790"/>
      <c r="I1701" s="786"/>
      <c r="J1701" s="1192"/>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1"/>
      <c r="H1702" s="790"/>
      <c r="I1702" s="786"/>
      <c r="J1702" s="1192"/>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1"/>
      <c r="H1703" s="790"/>
      <c r="I1703" s="786"/>
      <c r="J1703" s="1192"/>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1"/>
      <c r="H1704" s="790"/>
      <c r="I1704" s="786"/>
      <c r="J1704" s="1192"/>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1"/>
      <c r="H1705" s="790"/>
      <c r="I1705" s="786"/>
      <c r="J1705" s="1192"/>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1"/>
      <c r="H1706" s="790"/>
      <c r="I1706" s="786"/>
      <c r="J1706" s="1192"/>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1"/>
      <c r="H1707" s="790"/>
      <c r="I1707" s="786"/>
      <c r="J1707" s="1192"/>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1"/>
      <c r="H1708" s="790"/>
      <c r="I1708" s="786"/>
      <c r="J1708" s="1192"/>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1"/>
      <c r="H1709" s="790"/>
      <c r="I1709" s="786"/>
      <c r="J1709" s="1192"/>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1"/>
      <c r="H1710" s="790"/>
      <c r="I1710" s="786"/>
      <c r="J1710" s="1192"/>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1"/>
      <c r="H1711" s="790"/>
      <c r="I1711" s="786"/>
      <c r="J1711" s="1192"/>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1"/>
      <c r="H1712" s="790"/>
      <c r="I1712" s="786"/>
      <c r="J1712" s="1192"/>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1"/>
      <c r="H1713" s="790"/>
      <c r="I1713" s="786"/>
      <c r="J1713" s="1192"/>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1"/>
      <c r="H1714" s="790"/>
      <c r="I1714" s="786"/>
      <c r="J1714" s="1192"/>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1"/>
      <c r="H1715" s="790"/>
      <c r="I1715" s="786"/>
      <c r="J1715" s="1192"/>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1"/>
      <c r="H1716" s="790"/>
      <c r="I1716" s="786"/>
      <c r="J1716" s="1192"/>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1"/>
      <c r="H1717" s="790"/>
      <c r="I1717" s="786"/>
      <c r="J1717" s="1192"/>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1"/>
      <c r="H1718" s="790"/>
      <c r="I1718" s="786"/>
      <c r="J1718" s="1192"/>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1"/>
      <c r="H1719" s="790"/>
      <c r="I1719" s="786"/>
      <c r="J1719" s="1192"/>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1"/>
      <c r="H1720" s="790"/>
      <c r="I1720" s="786"/>
      <c r="J1720" s="1192"/>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1"/>
      <c r="H1721" s="790"/>
      <c r="I1721" s="786"/>
      <c r="J1721" s="1192"/>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1"/>
      <c r="H1722" s="790"/>
      <c r="I1722" s="786"/>
      <c r="J1722" s="1192"/>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1"/>
      <c r="H1723" s="790"/>
      <c r="I1723" s="786"/>
      <c r="J1723" s="1192"/>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1"/>
      <c r="H1724" s="790"/>
      <c r="I1724" s="786"/>
      <c r="J1724" s="1192"/>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1"/>
      <c r="H1725" s="790"/>
      <c r="I1725" s="786"/>
      <c r="J1725" s="1192"/>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1"/>
      <c r="H1726" s="790"/>
      <c r="I1726" s="786"/>
      <c r="J1726" s="1192"/>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1"/>
      <c r="H1727" s="790"/>
      <c r="I1727" s="786"/>
      <c r="J1727" s="1192"/>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1"/>
      <c r="H1728" s="790"/>
      <c r="I1728" s="786"/>
      <c r="J1728" s="1192"/>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1"/>
      <c r="H1729" s="790"/>
      <c r="I1729" s="786"/>
      <c r="J1729" s="1192"/>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1"/>
      <c r="H1730" s="790"/>
      <c r="I1730" s="786"/>
      <c r="J1730" s="1192"/>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1"/>
      <c r="H1731" s="790"/>
      <c r="I1731" s="786"/>
      <c r="J1731" s="1192"/>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1"/>
      <c r="H1732" s="790"/>
      <c r="I1732" s="786"/>
      <c r="J1732" s="1192"/>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1"/>
      <c r="H1733" s="790"/>
      <c r="I1733" s="786"/>
      <c r="J1733" s="1192"/>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1"/>
      <c r="H1734" s="790"/>
      <c r="I1734" s="786"/>
      <c r="J1734" s="1192"/>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1"/>
      <c r="H1735" s="790"/>
      <c r="I1735" s="786"/>
      <c r="J1735" s="1192"/>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1"/>
      <c r="H1736" s="790"/>
      <c r="I1736" s="786"/>
      <c r="J1736" s="1192"/>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1"/>
      <c r="H1737" s="790"/>
      <c r="I1737" s="786"/>
      <c r="J1737" s="1192"/>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1"/>
      <c r="H1738" s="790"/>
      <c r="I1738" s="786"/>
      <c r="J1738" s="1192"/>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1"/>
      <c r="H1739" s="790"/>
      <c r="I1739" s="786"/>
      <c r="J1739" s="1192"/>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1"/>
      <c r="H1740" s="790"/>
      <c r="I1740" s="786"/>
      <c r="J1740" s="1192"/>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1"/>
      <c r="H1741" s="790"/>
      <c r="I1741" s="786"/>
      <c r="J1741" s="1192"/>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1"/>
      <c r="H1742" s="790"/>
      <c r="I1742" s="786"/>
      <c r="J1742" s="1192"/>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1"/>
      <c r="H1743" s="790"/>
      <c r="I1743" s="786"/>
      <c r="J1743" s="1192"/>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1"/>
      <c r="H1744" s="790"/>
      <c r="I1744" s="786"/>
      <c r="J1744" s="1192"/>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1"/>
      <c r="H1745" s="790"/>
      <c r="I1745" s="786"/>
      <c r="J1745" s="1192"/>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1"/>
      <c r="H1746" s="790"/>
      <c r="I1746" s="786"/>
      <c r="J1746" s="1192"/>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1"/>
      <c r="H1747" s="790"/>
      <c r="I1747" s="786"/>
      <c r="J1747" s="1192"/>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1"/>
      <c r="H1748" s="790"/>
      <c r="I1748" s="786"/>
      <c r="J1748" s="1192"/>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1"/>
      <c r="H1749" s="790"/>
      <c r="I1749" s="786"/>
      <c r="J1749" s="1192"/>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1"/>
      <c r="H1750" s="790"/>
      <c r="I1750" s="786"/>
      <c r="J1750" s="1192"/>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1"/>
      <c r="H1751" s="790"/>
      <c r="I1751" s="786"/>
      <c r="J1751" s="1192"/>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1"/>
      <c r="H1752" s="790"/>
      <c r="I1752" s="786"/>
      <c r="J1752" s="1192"/>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1"/>
      <c r="H1753" s="790"/>
      <c r="I1753" s="786"/>
      <c r="J1753" s="1192"/>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1"/>
      <c r="H1754" s="790"/>
      <c r="I1754" s="786"/>
      <c r="J1754" s="1192"/>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1"/>
      <c r="H1755" s="790"/>
      <c r="I1755" s="786"/>
      <c r="J1755" s="1192"/>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1"/>
      <c r="H1756" s="790"/>
      <c r="I1756" s="786"/>
      <c r="J1756" s="1192"/>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1"/>
      <c r="H1757" s="790"/>
      <c r="I1757" s="786"/>
      <c r="J1757" s="1192"/>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1"/>
      <c r="H1758" s="790"/>
      <c r="I1758" s="786"/>
      <c r="J1758" s="1192"/>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1"/>
      <c r="H1759" s="790"/>
      <c r="I1759" s="786"/>
      <c r="J1759" s="1192"/>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1"/>
      <c r="H1760" s="790"/>
      <c r="I1760" s="786"/>
      <c r="J1760" s="1192"/>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1"/>
      <c r="H1761" s="790"/>
      <c r="I1761" s="786"/>
      <c r="J1761" s="1192"/>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1"/>
      <c r="H1762" s="790"/>
      <c r="I1762" s="786"/>
      <c r="J1762" s="1192"/>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1"/>
      <c r="H1763" s="790"/>
      <c r="I1763" s="786"/>
      <c r="J1763" s="1192"/>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1"/>
      <c r="H1764" s="790"/>
      <c r="I1764" s="786"/>
      <c r="J1764" s="1192"/>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1"/>
      <c r="H1765" s="790"/>
      <c r="I1765" s="786"/>
      <c r="J1765" s="1192"/>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1"/>
      <c r="H1766" s="790"/>
      <c r="I1766" s="786"/>
      <c r="J1766" s="1192"/>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1"/>
      <c r="H1767" s="790"/>
      <c r="I1767" s="786"/>
      <c r="J1767" s="1192"/>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1"/>
      <c r="H1768" s="790"/>
      <c r="I1768" s="786"/>
      <c r="J1768" s="1192"/>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1"/>
      <c r="H1769" s="790"/>
      <c r="I1769" s="786"/>
      <c r="J1769" s="1192"/>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1"/>
      <c r="H1770" s="790"/>
      <c r="I1770" s="786"/>
      <c r="J1770" s="1192"/>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1"/>
      <c r="H1771" s="790"/>
      <c r="I1771" s="786"/>
      <c r="J1771" s="1192"/>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1"/>
      <c r="H1772" s="790"/>
      <c r="I1772" s="786"/>
      <c r="J1772" s="1192"/>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1"/>
      <c r="H1773" s="790"/>
      <c r="I1773" s="786"/>
      <c r="J1773" s="1192"/>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1"/>
      <c r="H1774" s="790"/>
      <c r="I1774" s="786"/>
      <c r="J1774" s="1192"/>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1"/>
      <c r="H1775" s="790"/>
      <c r="I1775" s="786"/>
      <c r="J1775" s="1192"/>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1"/>
      <c r="H1776" s="790"/>
      <c r="I1776" s="786"/>
      <c r="J1776" s="1192"/>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1"/>
      <c r="H1777" s="790"/>
      <c r="I1777" s="786"/>
      <c r="J1777" s="1192"/>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1"/>
      <c r="H1778" s="790"/>
      <c r="I1778" s="786"/>
      <c r="J1778" s="1192"/>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1"/>
      <c r="H1779" s="790"/>
      <c r="I1779" s="786"/>
      <c r="J1779" s="1192"/>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1"/>
      <c r="H1780" s="790"/>
      <c r="I1780" s="786"/>
      <c r="J1780" s="1192"/>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1"/>
      <c r="H1781" s="790"/>
      <c r="I1781" s="786"/>
      <c r="J1781" s="1192"/>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1"/>
      <c r="H1782" s="790"/>
      <c r="I1782" s="786"/>
      <c r="J1782" s="1192"/>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1"/>
      <c r="H1783" s="790"/>
      <c r="I1783" s="786"/>
      <c r="J1783" s="1192"/>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1"/>
      <c r="H1784" s="790"/>
      <c r="I1784" s="786"/>
      <c r="J1784" s="1192"/>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1"/>
      <c r="H1785" s="790"/>
      <c r="I1785" s="786"/>
      <c r="J1785" s="1192"/>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1"/>
      <c r="H1786" s="790"/>
      <c r="I1786" s="786"/>
      <c r="J1786" s="1192"/>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1"/>
      <c r="H1787" s="790"/>
      <c r="I1787" s="786"/>
      <c r="J1787" s="1192"/>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1"/>
      <c r="H1788" s="790"/>
      <c r="I1788" s="786"/>
      <c r="J1788" s="1192"/>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1"/>
      <c r="H1789" s="790"/>
      <c r="I1789" s="786"/>
      <c r="J1789" s="1192"/>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1"/>
      <c r="H1790" s="790"/>
      <c r="I1790" s="786"/>
      <c r="J1790" s="1192"/>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1"/>
      <c r="H1791" s="790"/>
      <c r="I1791" s="786"/>
      <c r="J1791" s="1192"/>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1"/>
      <c r="H1792" s="790"/>
      <c r="I1792" s="786"/>
      <c r="J1792" s="1192"/>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1"/>
      <c r="H1793" s="790"/>
      <c r="I1793" s="786"/>
      <c r="J1793" s="1192"/>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1"/>
      <c r="H1794" s="790"/>
      <c r="I1794" s="786"/>
      <c r="J1794" s="1192"/>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1"/>
      <c r="H1795" s="790"/>
      <c r="I1795" s="786"/>
      <c r="J1795" s="1192"/>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1"/>
      <c r="H1796" s="790"/>
      <c r="I1796" s="786"/>
      <c r="J1796" s="1192"/>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1"/>
      <c r="H1797" s="790"/>
      <c r="I1797" s="786"/>
      <c r="J1797" s="1192"/>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1"/>
      <c r="H1798" s="790"/>
      <c r="I1798" s="786"/>
      <c r="J1798" s="1192"/>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1"/>
      <c r="H1799" s="790"/>
      <c r="I1799" s="786"/>
      <c r="J1799" s="1192"/>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1"/>
      <c r="H1800" s="790"/>
      <c r="I1800" s="786"/>
      <c r="J1800" s="1192"/>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1"/>
      <c r="H1801" s="790"/>
      <c r="I1801" s="786"/>
      <c r="J1801" s="1192"/>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1"/>
      <c r="H1802" s="790"/>
      <c r="I1802" s="786"/>
      <c r="J1802" s="1192"/>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1"/>
      <c r="H1803" s="790"/>
      <c r="I1803" s="786"/>
      <c r="J1803" s="1192"/>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1"/>
      <c r="H1804" s="790"/>
      <c r="I1804" s="786"/>
      <c r="J1804" s="1192"/>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1"/>
      <c r="H1805" s="790"/>
      <c r="I1805" s="786"/>
      <c r="J1805" s="1192"/>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1"/>
      <c r="H1806" s="790"/>
      <c r="I1806" s="786"/>
      <c r="J1806" s="1192"/>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1"/>
      <c r="H1807" s="790"/>
      <c r="I1807" s="786"/>
      <c r="J1807" s="1192"/>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1"/>
      <c r="H1808" s="790"/>
      <c r="I1808" s="786"/>
      <c r="J1808" s="1192"/>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1"/>
      <c r="H1809" s="790"/>
      <c r="I1809" s="786"/>
      <c r="J1809" s="1192"/>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1"/>
      <c r="H1810" s="790"/>
      <c r="I1810" s="786"/>
      <c r="J1810" s="1192"/>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1"/>
      <c r="H1811" s="790"/>
      <c r="I1811" s="786"/>
      <c r="J1811" s="1192"/>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1"/>
      <c r="H1812" s="790"/>
      <c r="I1812" s="786"/>
      <c r="J1812" s="1192"/>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1"/>
      <c r="H1813" s="790"/>
      <c r="I1813" s="786"/>
      <c r="J1813" s="1192"/>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1"/>
      <c r="H1814" s="790"/>
      <c r="I1814" s="786"/>
      <c r="J1814" s="1192"/>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1"/>
      <c r="H1815" s="790"/>
      <c r="I1815" s="786"/>
      <c r="J1815" s="1192"/>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1"/>
      <c r="H1816" s="790"/>
      <c r="I1816" s="786"/>
      <c r="J1816" s="1192"/>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1"/>
      <c r="H1817" s="790"/>
      <c r="I1817" s="786"/>
      <c r="J1817" s="1192"/>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1"/>
      <c r="H1818" s="790"/>
      <c r="I1818" s="786"/>
      <c r="J1818" s="1192"/>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1"/>
      <c r="H1819" s="790"/>
      <c r="I1819" s="786"/>
      <c r="J1819" s="1192"/>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1"/>
      <c r="H1820" s="790"/>
      <c r="I1820" s="786"/>
      <c r="J1820" s="1192"/>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1"/>
      <c r="H1821" s="790"/>
      <c r="I1821" s="786"/>
      <c r="J1821" s="1192"/>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1"/>
      <c r="H1822" s="790"/>
      <c r="I1822" s="786"/>
      <c r="J1822" s="1192"/>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1"/>
      <c r="H1823" s="790"/>
      <c r="I1823" s="786"/>
      <c r="J1823" s="1192"/>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1"/>
      <c r="H1824" s="790"/>
      <c r="I1824" s="786"/>
      <c r="J1824" s="1192"/>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1"/>
      <c r="H1825" s="790"/>
      <c r="I1825" s="786"/>
      <c r="J1825" s="1192"/>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1"/>
      <c r="H1826" s="790"/>
      <c r="I1826" s="786"/>
      <c r="J1826" s="1192"/>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1"/>
      <c r="H1827" s="790"/>
      <c r="I1827" s="786"/>
      <c r="J1827" s="1192"/>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1"/>
      <c r="H1828" s="790"/>
      <c r="I1828" s="786"/>
      <c r="J1828" s="1192"/>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1"/>
      <c r="H1829" s="790"/>
      <c r="I1829" s="786"/>
      <c r="J1829" s="1192"/>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1"/>
      <c r="H1830" s="790"/>
      <c r="I1830" s="786"/>
      <c r="J1830" s="1192"/>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1"/>
      <c r="H1831" s="790"/>
      <c r="I1831" s="786"/>
      <c r="J1831" s="1192"/>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1"/>
      <c r="H1832" s="790"/>
      <c r="I1832" s="786"/>
      <c r="J1832" s="1192"/>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1"/>
      <c r="H1833" s="790"/>
      <c r="I1833" s="786"/>
      <c r="J1833" s="1192"/>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1"/>
      <c r="H1834" s="790"/>
      <c r="I1834" s="786"/>
      <c r="J1834" s="1192"/>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1"/>
      <c r="H1835" s="790"/>
      <c r="I1835" s="786"/>
      <c r="J1835" s="1192"/>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1"/>
      <c r="H1836" s="790"/>
      <c r="I1836" s="786"/>
      <c r="J1836" s="1192"/>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1"/>
      <c r="H1837" s="790"/>
      <c r="I1837" s="786"/>
      <c r="J1837" s="1192"/>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1"/>
      <c r="H1838" s="790"/>
      <c r="I1838" s="786"/>
      <c r="J1838" s="1192"/>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1"/>
      <c r="H1839" s="790"/>
      <c r="I1839" s="786"/>
      <c r="J1839" s="1192"/>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1"/>
      <c r="H1840" s="790"/>
      <c r="I1840" s="786"/>
      <c r="J1840" s="1192"/>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1"/>
      <c r="H1841" s="790"/>
      <c r="I1841" s="786"/>
      <c r="J1841" s="1192"/>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1"/>
      <c r="H1842" s="790"/>
      <c r="I1842" s="786"/>
      <c r="J1842" s="1192"/>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1"/>
      <c r="H1843" s="790"/>
      <c r="I1843" s="786"/>
      <c r="J1843" s="1192"/>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1"/>
      <c r="H1844" s="790"/>
      <c r="I1844" s="786"/>
      <c r="J1844" s="1192"/>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1"/>
      <c r="H1845" s="790"/>
      <c r="I1845" s="786"/>
      <c r="J1845" s="1192"/>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1"/>
      <c r="H1846" s="790"/>
      <c r="I1846" s="786"/>
      <c r="J1846" s="1192"/>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1"/>
      <c r="H1847" s="790"/>
      <c r="I1847" s="786"/>
      <c r="J1847" s="1192"/>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1"/>
      <c r="H1848" s="790"/>
      <c r="I1848" s="786"/>
      <c r="J1848" s="1192"/>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1"/>
      <c r="H1849" s="790"/>
      <c r="I1849" s="786"/>
      <c r="J1849" s="1192"/>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1"/>
      <c r="H1850" s="790"/>
      <c r="I1850" s="786"/>
      <c r="J1850" s="1192"/>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1"/>
      <c r="H1851" s="790"/>
      <c r="I1851" s="786"/>
      <c r="J1851" s="1192"/>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1"/>
      <c r="H1852" s="790"/>
      <c r="I1852" s="786"/>
      <c r="J1852" s="1192"/>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1"/>
      <c r="H1853" s="790"/>
      <c r="I1853" s="786"/>
      <c r="J1853" s="1192"/>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1"/>
      <c r="H1854" s="790"/>
      <c r="I1854" s="786"/>
      <c r="J1854" s="1192"/>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1"/>
      <c r="H1855" s="790"/>
      <c r="I1855" s="786"/>
      <c r="J1855" s="1192"/>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1"/>
      <c r="H1856" s="790"/>
      <c r="I1856" s="786"/>
      <c r="J1856" s="1192"/>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1"/>
      <c r="H1857" s="790"/>
      <c r="I1857" s="786"/>
      <c r="J1857" s="1192"/>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1"/>
      <c r="H1858" s="790"/>
      <c r="I1858" s="786"/>
      <c r="J1858" s="1192"/>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1"/>
      <c r="H1859" s="790"/>
      <c r="I1859" s="786"/>
      <c r="J1859" s="1192"/>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1"/>
      <c r="H1860" s="790"/>
      <c r="I1860" s="786"/>
      <c r="J1860" s="1192"/>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1"/>
      <c r="H1861" s="790"/>
      <c r="I1861" s="786"/>
      <c r="J1861" s="1192"/>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1"/>
      <c r="H1862" s="790"/>
      <c r="I1862" s="786"/>
      <c r="J1862" s="1192"/>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1"/>
      <c r="H1863" s="790"/>
      <c r="I1863" s="786"/>
      <c r="J1863" s="1192"/>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1"/>
      <c r="H1864" s="790"/>
      <c r="I1864" s="786"/>
      <c r="J1864" s="1192"/>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1"/>
      <c r="H1865" s="790"/>
      <c r="I1865" s="786"/>
      <c r="J1865" s="1192"/>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1"/>
      <c r="H1866" s="790"/>
      <c r="I1866" s="786"/>
      <c r="J1866" s="1192"/>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1"/>
      <c r="H1867" s="790"/>
      <c r="I1867" s="786"/>
      <c r="J1867" s="1192"/>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1"/>
      <c r="H1868" s="790"/>
      <c r="I1868" s="786"/>
      <c r="J1868" s="1192"/>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1"/>
      <c r="H1869" s="790"/>
      <c r="I1869" s="786"/>
      <c r="J1869" s="1192"/>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1"/>
      <c r="H1870" s="790"/>
      <c r="I1870" s="786"/>
      <c r="J1870" s="1192"/>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1"/>
      <c r="H1871" s="790"/>
      <c r="I1871" s="786"/>
      <c r="J1871" s="1192"/>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1"/>
      <c r="H1872" s="790"/>
      <c r="I1872" s="786"/>
      <c r="J1872" s="1192"/>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1"/>
      <c r="H1873" s="790"/>
      <c r="I1873" s="786"/>
      <c r="J1873" s="1192"/>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1"/>
      <c r="H1874" s="790"/>
      <c r="I1874" s="786"/>
      <c r="J1874" s="1192"/>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1"/>
      <c r="H1875" s="790"/>
      <c r="I1875" s="786"/>
      <c r="J1875" s="1192"/>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1"/>
      <c r="H1876" s="790"/>
      <c r="I1876" s="786"/>
      <c r="J1876" s="1192"/>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1"/>
      <c r="H1877" s="790"/>
      <c r="I1877" s="786"/>
      <c r="J1877" s="1192"/>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1"/>
      <c r="H1878" s="790"/>
      <c r="I1878" s="786"/>
      <c r="J1878" s="1192"/>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1"/>
      <c r="H1879" s="790"/>
      <c r="I1879" s="786"/>
      <c r="J1879" s="1192"/>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1"/>
      <c r="H1880" s="790"/>
      <c r="I1880" s="786"/>
      <c r="J1880" s="1192"/>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1"/>
      <c r="H1881" s="790"/>
      <c r="I1881" s="786"/>
      <c r="J1881" s="1192"/>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1"/>
      <c r="H1882" s="790"/>
      <c r="I1882" s="786"/>
      <c r="J1882" s="1192"/>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1"/>
      <c r="H1883" s="790"/>
      <c r="I1883" s="786"/>
      <c r="J1883" s="1192"/>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1"/>
      <c r="H1884" s="790"/>
      <c r="I1884" s="786"/>
      <c r="J1884" s="1192"/>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1"/>
      <c r="H1885" s="790"/>
      <c r="I1885" s="786"/>
      <c r="J1885" s="1192"/>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1"/>
      <c r="H1886" s="790"/>
      <c r="I1886" s="786"/>
      <c r="J1886" s="1192"/>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1"/>
      <c r="H1887" s="790"/>
      <c r="I1887" s="786"/>
      <c r="J1887" s="1192"/>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1"/>
      <c r="H1888" s="790"/>
      <c r="I1888" s="786"/>
      <c r="J1888" s="1192"/>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1"/>
      <c r="H1889" s="790"/>
      <c r="I1889" s="786"/>
      <c r="J1889" s="1192"/>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1"/>
      <c r="H1890" s="790"/>
      <c r="I1890" s="786"/>
      <c r="J1890" s="1192"/>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1"/>
      <c r="H1891" s="790"/>
      <c r="I1891" s="786"/>
      <c r="J1891" s="1192"/>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1"/>
      <c r="H1892" s="790"/>
      <c r="I1892" s="786"/>
      <c r="J1892" s="1192"/>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1"/>
      <c r="H1893" s="790"/>
      <c r="I1893" s="786"/>
      <c r="J1893" s="1192"/>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1"/>
      <c r="H1894" s="790"/>
      <c r="I1894" s="786"/>
      <c r="J1894" s="1192"/>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1"/>
      <c r="H1895" s="790"/>
      <c r="I1895" s="786"/>
      <c r="J1895" s="1192"/>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1"/>
      <c r="H1896" s="790"/>
      <c r="I1896" s="786"/>
      <c r="J1896" s="1192"/>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1"/>
      <c r="H1897" s="790"/>
      <c r="I1897" s="786"/>
      <c r="J1897" s="1192"/>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1"/>
      <c r="H1898" s="790"/>
      <c r="I1898" s="786"/>
      <c r="J1898" s="1192"/>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1"/>
      <c r="H1899" s="790"/>
      <c r="I1899" s="786"/>
      <c r="J1899" s="1192"/>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1"/>
      <c r="H1900" s="790"/>
      <c r="I1900" s="786"/>
      <c r="J1900" s="1192"/>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1"/>
      <c r="H1901" s="790"/>
      <c r="I1901" s="786"/>
      <c r="J1901" s="1192"/>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1"/>
      <c r="H1902" s="790"/>
      <c r="I1902" s="786"/>
      <c r="J1902" s="1192"/>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1"/>
      <c r="H1903" s="790"/>
      <c r="I1903" s="786"/>
      <c r="J1903" s="1192"/>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1"/>
      <c r="H1904" s="790"/>
      <c r="I1904" s="786"/>
      <c r="J1904" s="1192"/>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1"/>
      <c r="H1905" s="790"/>
      <c r="I1905" s="786"/>
      <c r="J1905" s="1192"/>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1"/>
      <c r="H1906" s="790"/>
      <c r="I1906" s="786"/>
      <c r="J1906" s="1192"/>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1"/>
      <c r="H1907" s="790"/>
      <c r="I1907" s="786"/>
      <c r="J1907" s="1192"/>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1"/>
      <c r="H1908" s="790"/>
      <c r="I1908" s="786"/>
      <c r="J1908" s="1192"/>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1"/>
      <c r="H1909" s="790"/>
      <c r="I1909" s="786"/>
      <c r="J1909" s="1192"/>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1"/>
      <c r="H1910" s="790"/>
      <c r="I1910" s="786"/>
      <c r="J1910" s="1192"/>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1"/>
      <c r="H1911" s="790"/>
      <c r="I1911" s="786"/>
      <c r="J1911" s="1192"/>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1"/>
      <c r="H1912" s="790"/>
      <c r="I1912" s="786"/>
      <c r="J1912" s="1192"/>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1"/>
      <c r="H1913" s="790"/>
      <c r="I1913" s="786"/>
      <c r="J1913" s="1192"/>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1"/>
      <c r="H1914" s="790"/>
      <c r="I1914" s="786"/>
      <c r="J1914" s="1192"/>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1"/>
      <c r="H1915" s="790"/>
      <c r="I1915" s="786"/>
      <c r="J1915" s="1192"/>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1"/>
      <c r="H1916" s="790"/>
      <c r="I1916" s="786"/>
      <c r="J1916" s="1192"/>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1"/>
      <c r="H1917" s="790"/>
      <c r="I1917" s="786"/>
      <c r="J1917" s="1192"/>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1"/>
      <c r="H1918" s="790"/>
      <c r="I1918" s="786"/>
      <c r="J1918" s="1192"/>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1"/>
      <c r="H1919" s="790"/>
      <c r="I1919" s="786"/>
      <c r="J1919" s="1192"/>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1"/>
      <c r="H1920" s="790"/>
      <c r="I1920" s="786"/>
      <c r="J1920" s="1192"/>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1"/>
      <c r="H1921" s="790"/>
      <c r="I1921" s="786"/>
      <c r="J1921" s="1192"/>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1"/>
      <c r="H1922" s="790"/>
      <c r="I1922" s="786"/>
      <c r="J1922" s="1192"/>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1"/>
      <c r="H1923" s="790"/>
      <c r="I1923" s="786"/>
      <c r="J1923" s="1192"/>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1"/>
      <c r="H1924" s="790"/>
      <c r="I1924" s="786"/>
      <c r="J1924" s="1192"/>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1"/>
      <c r="H1925" s="790"/>
      <c r="I1925" s="786"/>
      <c r="J1925" s="1192"/>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1"/>
      <c r="H1926" s="790"/>
      <c r="I1926" s="786"/>
      <c r="J1926" s="1192"/>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1"/>
      <c r="H1927" s="790"/>
      <c r="I1927" s="786"/>
      <c r="J1927" s="1192"/>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1"/>
      <c r="H1928" s="790"/>
      <c r="I1928" s="786"/>
      <c r="J1928" s="1192"/>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1"/>
      <c r="H1929" s="790"/>
      <c r="I1929" s="786"/>
      <c r="J1929" s="1192"/>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1"/>
      <c r="H1930" s="790"/>
      <c r="I1930" s="786"/>
      <c r="J1930" s="1192"/>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1"/>
      <c r="H1931" s="790"/>
      <c r="I1931" s="786"/>
      <c r="J1931" s="1192"/>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1"/>
      <c r="H1932" s="790"/>
      <c r="I1932" s="786"/>
      <c r="J1932" s="1192"/>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1"/>
      <c r="H1933" s="790"/>
      <c r="I1933" s="786"/>
      <c r="J1933" s="1192"/>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1"/>
      <c r="H1934" s="790"/>
      <c r="I1934" s="786"/>
      <c r="J1934" s="1192"/>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1"/>
      <c r="H1935" s="790"/>
      <c r="I1935" s="786"/>
      <c r="J1935" s="1192"/>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1"/>
      <c r="H1936" s="790"/>
      <c r="I1936" s="786"/>
      <c r="J1936" s="1192"/>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1"/>
      <c r="H1937" s="790"/>
      <c r="I1937" s="786"/>
      <c r="J1937" s="1192"/>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1"/>
      <c r="H1938" s="790"/>
      <c r="I1938" s="786"/>
      <c r="J1938" s="1192"/>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1"/>
      <c r="H1939" s="790"/>
      <c r="I1939" s="786"/>
      <c r="J1939" s="1192"/>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1"/>
      <c r="H1940" s="790"/>
      <c r="I1940" s="786"/>
      <c r="J1940" s="1192"/>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1"/>
      <c r="H1941" s="790"/>
      <c r="I1941" s="786"/>
      <c r="J1941" s="1192"/>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1"/>
      <c r="H1942" s="790"/>
      <c r="I1942" s="786"/>
      <c r="J1942" s="1192"/>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1"/>
      <c r="H1943" s="790"/>
      <c r="I1943" s="786"/>
      <c r="J1943" s="1192"/>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1"/>
      <c r="H1944" s="790"/>
      <c r="I1944" s="786"/>
      <c r="J1944" s="1192"/>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1"/>
      <c r="H1945" s="790"/>
      <c r="I1945" s="786"/>
      <c r="J1945" s="1192"/>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1"/>
      <c r="H1946" s="790"/>
      <c r="I1946" s="786"/>
      <c r="J1946" s="1192"/>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1"/>
      <c r="H1947" s="790"/>
      <c r="I1947" s="786"/>
      <c r="J1947" s="1192"/>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1"/>
      <c r="H1948" s="790"/>
      <c r="I1948" s="786"/>
      <c r="J1948" s="1192"/>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1"/>
      <c r="H1949" s="790"/>
      <c r="I1949" s="786"/>
      <c r="J1949" s="1192"/>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1"/>
      <c r="H1950" s="790"/>
      <c r="I1950" s="786"/>
      <c r="J1950" s="1192"/>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1"/>
      <c r="H1951" s="790"/>
      <c r="I1951" s="786"/>
      <c r="J1951" s="1192"/>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1"/>
      <c r="H1952" s="790"/>
      <c r="I1952" s="786"/>
      <c r="J1952" s="1192"/>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1"/>
      <c r="H1953" s="790"/>
      <c r="I1953" s="786"/>
      <c r="J1953" s="1192"/>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1"/>
      <c r="H1954" s="790"/>
      <c r="I1954" s="786"/>
      <c r="J1954" s="1192"/>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1"/>
      <c r="H1955" s="790"/>
      <c r="I1955" s="786"/>
      <c r="J1955" s="1192"/>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1"/>
      <c r="H1956" s="790"/>
      <c r="I1956" s="786"/>
      <c r="J1956" s="1192"/>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1"/>
      <c r="H1957" s="790"/>
      <c r="I1957" s="786"/>
      <c r="J1957" s="1192"/>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1"/>
      <c r="H1958" s="790"/>
      <c r="I1958" s="786"/>
      <c r="J1958" s="1192"/>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1"/>
      <c r="H1959" s="790"/>
      <c r="I1959" s="786"/>
      <c r="J1959" s="1192"/>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1"/>
      <c r="H1960" s="790"/>
      <c r="I1960" s="786"/>
      <c r="J1960" s="1192"/>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1"/>
      <c r="H1961" s="790"/>
      <c r="I1961" s="786"/>
      <c r="J1961" s="1192"/>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1"/>
      <c r="H1962" s="790"/>
      <c r="I1962" s="786"/>
      <c r="J1962" s="1192"/>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1"/>
      <c r="H1963" s="790"/>
      <c r="I1963" s="786"/>
      <c r="J1963" s="1192"/>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1"/>
      <c r="H1964" s="790"/>
      <c r="I1964" s="786"/>
      <c r="J1964" s="1192"/>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1"/>
      <c r="H1965" s="790"/>
      <c r="I1965" s="786"/>
      <c r="J1965" s="1192"/>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1"/>
      <c r="H1966" s="790"/>
      <c r="I1966" s="786"/>
      <c r="J1966" s="1192"/>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1"/>
      <c r="H1967" s="790"/>
      <c r="I1967" s="786"/>
      <c r="J1967" s="1192"/>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1"/>
      <c r="H1968" s="790"/>
      <c r="I1968" s="786"/>
      <c r="J1968" s="1192"/>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1"/>
      <c r="H1969" s="790"/>
      <c r="I1969" s="786"/>
      <c r="J1969" s="1192"/>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1"/>
      <c r="H1970" s="790"/>
      <c r="I1970" s="786"/>
      <c r="J1970" s="1192"/>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1"/>
      <c r="H1971" s="790"/>
      <c r="I1971" s="786"/>
      <c r="J1971" s="1192"/>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1"/>
      <c r="H1972" s="790"/>
      <c r="I1972" s="786"/>
      <c r="J1972" s="1192"/>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1"/>
      <c r="H1973" s="790"/>
      <c r="I1973" s="786"/>
      <c r="J1973" s="1192"/>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1"/>
      <c r="H1974" s="790"/>
      <c r="I1974" s="786"/>
      <c r="J1974" s="1192"/>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1"/>
      <c r="H1975" s="790"/>
      <c r="I1975" s="786"/>
      <c r="J1975" s="1192"/>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1"/>
      <c r="H1976" s="790"/>
      <c r="I1976" s="786"/>
      <c r="J1976" s="1192"/>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1"/>
      <c r="H1977" s="790"/>
      <c r="I1977" s="786"/>
      <c r="J1977" s="1192"/>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1"/>
      <c r="H1978" s="790"/>
      <c r="I1978" s="786"/>
      <c r="J1978" s="1192"/>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1"/>
      <c r="H1979" s="790"/>
      <c r="I1979" s="786"/>
      <c r="J1979" s="1192"/>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1"/>
      <c r="H1980" s="790"/>
      <c r="I1980" s="786"/>
      <c r="J1980" s="1192"/>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1"/>
      <c r="H1981" s="790"/>
      <c r="I1981" s="786"/>
      <c r="J1981" s="1192"/>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1"/>
      <c r="H1982" s="790"/>
      <c r="I1982" s="786"/>
      <c r="J1982" s="1192"/>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0"/>
      <c r="D1983" s="790"/>
      <c r="E1983" s="790"/>
      <c r="F1983" s="790"/>
      <c r="G1983" s="791"/>
      <c r="H1983" s="790"/>
      <c r="I1983" s="786"/>
      <c r="J1983" s="1192"/>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1"/>
      <c r="H1984" s="793"/>
      <c r="I1984" s="786"/>
      <c r="J1984" s="1192"/>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1"/>
      <c r="H1985" s="793"/>
      <c r="I1985" s="786"/>
      <c r="J1985" s="1192"/>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1"/>
      <c r="H1986" s="793"/>
      <c r="I1986" s="786"/>
      <c r="J1986" s="1192"/>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1"/>
      <c r="H1987" s="793"/>
      <c r="I1987" s="786"/>
      <c r="J1987" s="1192"/>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1"/>
      <c r="H1988" s="793"/>
      <c r="I1988" s="786"/>
      <c r="J1988" s="1192"/>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1"/>
      <c r="H1989" s="793"/>
      <c r="I1989" s="786"/>
      <c r="J1989" s="1192"/>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1"/>
      <c r="H1990" s="793"/>
      <c r="I1990" s="786"/>
      <c r="J1990" s="1192"/>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1"/>
      <c r="H1991" s="793"/>
      <c r="I1991" s="786"/>
      <c r="J1991" s="1192"/>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1"/>
      <c r="H1992" s="793"/>
      <c r="I1992" s="786"/>
      <c r="J1992" s="1192"/>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3"/>
      <c r="D1993" s="793"/>
      <c r="E1993" s="793"/>
      <c r="F1993" s="793"/>
      <c r="G1993" s="791"/>
      <c r="H1993" s="793"/>
      <c r="I1993" s="786"/>
      <c r="J1993" s="1192"/>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sheetData>
  <sheetProtection algorithmName="SHA-512" hashValue="HHuJngkmrCY5Gsd2NLTaapEvrvIggqpRJJGHEFF8kIanWWJRBdtn277FhYKhx/0iWFrqMEWFV229e/J4NjEZAQ==" saltValue="H0TImN08iyrKu1Vp6z/YCw==" spinCount="100000" sheet="1" objects="1" scenarios="1"/>
  <dataConsolidate/>
  <mergeCells count="16">
    <mergeCell ref="B53:E53"/>
    <mergeCell ref="D44:E44"/>
    <mergeCell ref="D49:E49"/>
    <mergeCell ref="D51:E51"/>
    <mergeCell ref="D24:E24"/>
    <mergeCell ref="D25:E25"/>
    <mergeCell ref="D26:E26"/>
    <mergeCell ref="D23:E23"/>
    <mergeCell ref="B1:I1"/>
    <mergeCell ref="B2:I2"/>
    <mergeCell ref="B9:E9"/>
    <mergeCell ref="K3:K5"/>
    <mergeCell ref="K6:K7"/>
    <mergeCell ref="I10:J10"/>
    <mergeCell ref="F8:H8"/>
    <mergeCell ref="C8:D8"/>
  </mergeCells>
  <dataValidations count="4">
    <dataValidation allowBlank="1" showErrorMessage="1" prompt="# comes from the worksheet #5 OR you many enter income from the HUD Income Calculator." sqref="F12" xr:uid="{00000000-0002-0000-1500-000000000000}"/>
    <dataValidation allowBlank="1" showErrorMessage="1" prompt="Enter costs per home including homebuyer unit and rental units." sqref="H12:H13 H34 H36:H37 H39:H42 H31:H32 H46:H47 H16:H28" xr:uid="{00000000-0002-0000-1500-000002000000}"/>
    <dataValidation type="list" showInputMessage="1" showErrorMessage="1" sqref="K6" xr:uid="{00000000-0002-0000-1500-000003000000}">
      <formula1>"select one, no counseling, post-counseling, pre-counseling, both"</formula1>
    </dataValidation>
    <dataValidation type="list" allowBlank="1" showInputMessage="1" showErrorMessage="1" sqref="O10:P10 H13" xr:uid="{7475EDE6-C303-4599-A60A-B60A2607193A}">
      <formula1>"NA, 1 person, 2 persons, 3 persons, 4 persons, 5 persons, 6 persons, 7 persons, 8 persons, 9 or more persons"</formula1>
    </dataValidation>
  </dataValidations>
  <printOptions horizontalCentered="1"/>
  <pageMargins left="0.25" right="0.25" top="0.75" bottom="0.75" header="0.3" footer="0.3"/>
  <pageSetup scale="83" fitToHeight="2" orientation="portrait" r:id="rId1"/>
  <headerFooter>
    <oddFooter>&amp;L&amp;"-,Regular"&amp;9&amp;F
&amp;A&amp;R&amp;"Calibri,Regular"&amp;9Page &amp;P of &amp;N
&amp;D</oddFooter>
  </headerFooter>
  <ignoredErrors>
    <ignoredError sqref="F12"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79998168889431442"/>
    <pageSetUpPr fitToPage="1"/>
  </sheetPr>
  <dimension ref="A1:T167"/>
  <sheetViews>
    <sheetView zoomScale="120" zoomScaleNormal="120" workbookViewId="0">
      <selection activeCell="M4" sqref="M4"/>
    </sheetView>
  </sheetViews>
  <sheetFormatPr defaultColWidth="8.85546875" defaultRowHeight="15"/>
  <cols>
    <col min="1" max="1" width="1.140625" style="1477" customWidth="1"/>
    <col min="2" max="2" width="31.85546875" style="1477" customWidth="1"/>
    <col min="3" max="3" width="18.42578125" style="1472" customWidth="1"/>
    <col min="4" max="4" width="2.5703125" style="1477" bestFit="1" customWidth="1"/>
    <col min="5" max="5" width="9.5703125" style="1477" customWidth="1"/>
    <col min="6" max="6" width="8.85546875" style="1477"/>
    <col min="7" max="7" width="9.42578125" style="1477" customWidth="1"/>
    <col min="8" max="8" width="8.85546875" style="1477"/>
    <col min="9" max="9" width="10.140625" style="1477" bestFit="1" customWidth="1"/>
    <col min="10" max="10" width="0.85546875" style="1477" customWidth="1"/>
    <col min="11" max="16384" width="8.85546875" style="1477"/>
  </cols>
  <sheetData>
    <row r="1" spans="1:20" s="1457" customFormat="1" ht="18.75">
      <c r="A1" s="2484" t="s">
        <v>522</v>
      </c>
      <c r="B1" s="2484"/>
      <c r="C1" s="2484"/>
      <c r="D1" s="2484"/>
      <c r="E1" s="2484"/>
      <c r="F1" s="2484"/>
      <c r="G1" s="2484"/>
      <c r="H1" s="2484"/>
      <c r="I1" s="2484"/>
      <c r="J1" s="2484"/>
      <c r="K1" s="1456"/>
      <c r="L1" s="1456"/>
      <c r="M1" s="1456"/>
      <c r="N1" s="1456"/>
      <c r="O1" s="1456"/>
      <c r="P1" s="1456"/>
      <c r="Q1" s="1456"/>
      <c r="R1" s="1456"/>
      <c r="S1" s="1456"/>
      <c r="T1" s="1456"/>
    </row>
    <row r="2" spans="1:20" s="1457" customFormat="1" ht="18.75" customHeight="1">
      <c r="A2" s="2485" t="s">
        <v>667</v>
      </c>
      <c r="B2" s="2485"/>
      <c r="C2" s="2485"/>
      <c r="D2" s="2485"/>
      <c r="E2" s="2485"/>
      <c r="F2" s="2485"/>
      <c r="G2" s="2485"/>
      <c r="H2" s="2485"/>
      <c r="I2" s="2485"/>
      <c r="J2" s="2485"/>
      <c r="K2" s="1458"/>
      <c r="L2" s="1458"/>
      <c r="M2" s="1458"/>
      <c r="N2" s="1458"/>
      <c r="O2" s="1458"/>
      <c r="P2" s="1458"/>
      <c r="Q2" s="1458"/>
      <c r="R2" s="1458"/>
      <c r="S2" s="1458"/>
      <c r="T2" s="1458"/>
    </row>
    <row r="3" spans="1:20" s="1457" customFormat="1" ht="18.75" customHeight="1">
      <c r="A3" s="2486" t="s">
        <v>702</v>
      </c>
      <c r="B3" s="2486"/>
      <c r="C3" s="2486"/>
      <c r="D3" s="2486"/>
      <c r="E3" s="2486"/>
      <c r="F3" s="2486"/>
      <c r="G3" s="2486"/>
      <c r="H3" s="2486"/>
      <c r="I3" s="2486"/>
      <c r="J3" s="2486"/>
      <c r="K3" s="1459"/>
      <c r="L3" s="1459"/>
      <c r="M3" s="1459"/>
      <c r="N3" s="1459"/>
      <c r="O3" s="1459"/>
      <c r="P3" s="1459"/>
      <c r="Q3" s="1459"/>
      <c r="R3" s="1459"/>
      <c r="S3" s="1459"/>
      <c r="T3" s="1459"/>
    </row>
    <row r="4" spans="1:20" s="1464" customFormat="1" ht="18.600000000000001" customHeight="1">
      <c r="A4" s="1460"/>
      <c r="B4" s="1461" t="s">
        <v>696</v>
      </c>
      <c r="C4" s="1462">
        <f>'KHC Evaluation'!J5</f>
        <v>0</v>
      </c>
      <c r="D4" s="2487" t="s">
        <v>520</v>
      </c>
      <c r="E4" s="2487"/>
      <c r="F4" s="2487"/>
      <c r="G4" s="2487"/>
      <c r="H4" s="2487"/>
      <c r="I4" s="2487"/>
      <c r="J4" s="1463"/>
      <c r="K4" s="1463"/>
      <c r="L4" s="1463"/>
      <c r="M4" s="1463"/>
      <c r="N4" s="1463"/>
      <c r="O4" s="1463"/>
      <c r="P4" s="1463"/>
      <c r="Q4" s="1463"/>
      <c r="R4" s="1463"/>
      <c r="S4" s="1463"/>
      <c r="T4" s="1463"/>
    </row>
    <row r="5" spans="1:20" s="1464" customFormat="1">
      <c r="A5" s="1460"/>
      <c r="B5" s="1461" t="s">
        <v>593</v>
      </c>
      <c r="C5" s="1462">
        <f>'KHC Evaluation'!J6</f>
        <v>0</v>
      </c>
      <c r="D5" s="1465"/>
      <c r="E5" s="1466" t="s">
        <v>516</v>
      </c>
      <c r="F5" s="2477"/>
      <c r="G5" s="2477"/>
      <c r="H5" s="1467" t="s">
        <v>517</v>
      </c>
      <c r="I5" s="1498"/>
      <c r="J5" s="1463"/>
      <c r="K5" s="1463"/>
      <c r="L5" s="1463"/>
      <c r="M5" s="1463"/>
      <c r="N5" s="1463"/>
      <c r="O5" s="1463"/>
      <c r="P5" s="1463"/>
      <c r="Q5" s="1463"/>
      <c r="R5" s="1463"/>
      <c r="S5" s="1463"/>
      <c r="T5" s="1463"/>
    </row>
    <row r="6" spans="1:20" s="1464" customFormat="1" ht="3.6" customHeight="1">
      <c r="A6" s="1460"/>
      <c r="B6" s="1468"/>
      <c r="C6" s="1462"/>
      <c r="D6" s="1465"/>
      <c r="E6" s="1466"/>
      <c r="F6" s="1469"/>
      <c r="G6" s="1469"/>
      <c r="H6" s="1467"/>
      <c r="I6" s="1470"/>
      <c r="J6" s="1463"/>
      <c r="K6" s="1463"/>
      <c r="L6" s="1463"/>
      <c r="M6" s="1463"/>
      <c r="N6" s="1463"/>
      <c r="O6" s="1463"/>
      <c r="P6" s="1463"/>
      <c r="Q6" s="1463"/>
      <c r="R6" s="1463"/>
      <c r="S6" s="1463"/>
      <c r="T6" s="1463"/>
    </row>
    <row r="7" spans="1:20" s="1464" customFormat="1">
      <c r="A7" s="1460"/>
      <c r="B7" s="1471" t="s">
        <v>475</v>
      </c>
      <c r="C7" s="1472">
        <f>ProjNum</f>
        <v>0</v>
      </c>
      <c r="D7" s="1465"/>
      <c r="E7" s="1466" t="s">
        <v>282</v>
      </c>
      <c r="F7" s="2477"/>
      <c r="G7" s="2477"/>
      <c r="H7" s="2477"/>
      <c r="I7" s="2477"/>
      <c r="J7" s="1463"/>
      <c r="K7" s="1463"/>
      <c r="L7" s="1463"/>
      <c r="M7" s="1463"/>
      <c r="N7" s="1463"/>
      <c r="O7" s="1463"/>
      <c r="P7" s="1463"/>
      <c r="Q7" s="1463"/>
      <c r="R7" s="1463"/>
      <c r="S7" s="1463"/>
      <c r="T7" s="1463"/>
    </row>
    <row r="8" spans="1:20" s="1464" customFormat="1" ht="3.6" customHeight="1">
      <c r="A8" s="1460"/>
      <c r="B8" s="1473"/>
      <c r="C8" s="1462"/>
      <c r="D8" s="1465"/>
      <c r="E8" s="1474"/>
      <c r="F8" s="1469"/>
      <c r="G8" s="1469"/>
      <c r="H8" s="1469"/>
      <c r="I8" s="1469"/>
      <c r="J8" s="1463"/>
      <c r="K8" s="1463"/>
      <c r="L8" s="1463"/>
      <c r="M8" s="1463"/>
      <c r="N8" s="1463"/>
      <c r="O8" s="1463"/>
      <c r="P8" s="1463"/>
      <c r="Q8" s="1463"/>
      <c r="R8" s="1463"/>
      <c r="S8" s="1463"/>
      <c r="T8" s="1463"/>
    </row>
    <row r="9" spans="1:20" ht="23.85" customHeight="1">
      <c r="A9" s="1475"/>
      <c r="B9" s="1471" t="s">
        <v>474</v>
      </c>
      <c r="C9" s="1497">
        <f ca="1">IDISNum</f>
        <v>0</v>
      </c>
      <c r="D9" s="2478" t="s">
        <v>521</v>
      </c>
      <c r="E9" s="2479"/>
      <c r="F9" s="2480"/>
      <c r="G9" s="2480"/>
      <c r="H9" s="2480"/>
      <c r="I9" s="2480"/>
      <c r="J9" s="1476"/>
      <c r="K9" s="1476"/>
      <c r="L9" s="1476"/>
      <c r="M9" s="1476"/>
      <c r="N9" s="1476"/>
      <c r="O9" s="1476"/>
      <c r="P9" s="1476"/>
      <c r="Q9" s="1476"/>
      <c r="R9" s="1476"/>
      <c r="S9" s="1476"/>
      <c r="T9" s="1476"/>
    </row>
    <row r="10" spans="1:20" ht="4.3499999999999996" customHeight="1">
      <c r="A10" s="1475"/>
      <c r="B10" s="1478"/>
      <c r="D10" s="1479"/>
      <c r="E10" s="1480"/>
      <c r="F10" s="1499"/>
      <c r="G10" s="1499"/>
      <c r="H10" s="1499"/>
      <c r="I10" s="1499"/>
      <c r="J10" s="1476"/>
      <c r="K10" s="1476"/>
      <c r="L10" s="1476"/>
      <c r="M10" s="1476"/>
      <c r="N10" s="1476"/>
      <c r="O10" s="1476"/>
      <c r="P10" s="1476"/>
      <c r="Q10" s="1476"/>
      <c r="R10" s="1476"/>
      <c r="S10" s="1476"/>
      <c r="T10" s="1476"/>
    </row>
    <row r="11" spans="1:20" s="1481" customFormat="1" ht="13.5" customHeight="1">
      <c r="B11" s="1482" t="s">
        <v>618</v>
      </c>
      <c r="C11" s="1528">
        <f>developer</f>
        <v>0</v>
      </c>
      <c r="D11" s="1529"/>
      <c r="E11" s="1529"/>
      <c r="F11" s="1529"/>
      <c r="G11" s="1529"/>
      <c r="H11" s="1529"/>
      <c r="I11" s="1529"/>
      <c r="P11" s="1483"/>
      <c r="Q11" s="1484"/>
    </row>
    <row r="12" spans="1:20" s="1481" customFormat="1" ht="14.25" customHeight="1">
      <c r="B12" s="1485" t="s">
        <v>484</v>
      </c>
      <c r="C12" s="1530">
        <f>'1)Project Summary '!G44</f>
        <v>0</v>
      </c>
      <c r="D12" s="2481">
        <f>'1)Project Summary '!G47</f>
        <v>0</v>
      </c>
      <c r="E12" s="2481"/>
      <c r="F12" s="2482">
        <f>'1)Project Summary '!P45</f>
        <v>0</v>
      </c>
      <c r="G12" s="2482"/>
      <c r="H12" s="2483">
        <f>'1)Project Summary '!Q47</f>
        <v>0</v>
      </c>
      <c r="I12" s="2483"/>
      <c r="P12" s="1483"/>
      <c r="Q12" s="1484"/>
    </row>
    <row r="13" spans="1:20">
      <c r="B13" s="1486" t="s">
        <v>461</v>
      </c>
      <c r="C13" s="1531" t="s">
        <v>483</v>
      </c>
      <c r="D13" s="2467" t="s">
        <v>565</v>
      </c>
      <c r="E13" s="2467"/>
      <c r="F13" s="1487">
        <f>'1)Project Summary '!U7</f>
        <v>0</v>
      </c>
      <c r="G13" s="2468">
        <f>Constr</f>
        <v>0</v>
      </c>
      <c r="H13" s="2469"/>
      <c r="I13" s="2469"/>
    </row>
    <row r="14" spans="1:20" s="1481" customFormat="1">
      <c r="B14" s="1488" t="s">
        <v>32</v>
      </c>
      <c r="C14" s="1532">
        <f>proj</f>
        <v>0</v>
      </c>
      <c r="E14" s="1478" t="s">
        <v>570</v>
      </c>
      <c r="F14" s="1533">
        <f>'1)Project Summary '!T20</f>
        <v>0</v>
      </c>
      <c r="G14" s="1534" t="s">
        <v>668</v>
      </c>
      <c r="H14" s="1489">
        <f>'1)Project Summary '!T21</f>
        <v>0</v>
      </c>
      <c r="I14" s="1535"/>
      <c r="P14" s="1490"/>
      <c r="Q14" s="1491"/>
    </row>
    <row r="15" spans="1:20" s="1481" customFormat="1" ht="15" customHeight="1">
      <c r="B15" s="1642">
        <f>'1)Project Summary '!J22</f>
        <v>0</v>
      </c>
      <c r="C15" s="1643">
        <f>city</f>
        <v>0</v>
      </c>
      <c r="D15" s="1644" t="s">
        <v>4</v>
      </c>
      <c r="E15" s="1643">
        <f>zip</f>
        <v>0</v>
      </c>
      <c r="F15" s="1643"/>
      <c r="G15" s="1645" t="s">
        <v>30</v>
      </c>
      <c r="H15" s="1724">
        <f>county</f>
        <v>0</v>
      </c>
      <c r="I15" s="1724"/>
    </row>
    <row r="16" spans="1:20" s="1481" customFormat="1">
      <c r="B16" s="1641" t="s">
        <v>733</v>
      </c>
      <c r="C16" s="1647">
        <f>'PCR 2)Sources &amp; Uses'!C11</f>
        <v>0</v>
      </c>
      <c r="D16" s="2472" t="s">
        <v>569</v>
      </c>
      <c r="E16" s="2472"/>
      <c r="F16" s="2472"/>
      <c r="G16" s="2472"/>
      <c r="H16" s="2473">
        <f>'1)Project Summary '!J24</f>
        <v>0</v>
      </c>
      <c r="I16" s="2473"/>
    </row>
    <row r="17" spans="2:13" s="1481" customFormat="1">
      <c r="B17" s="1488" t="s">
        <v>948</v>
      </c>
      <c r="C17" s="1539">
        <f>'PCR 2)Sources &amp; Uses'!G72</f>
        <v>0</v>
      </c>
      <c r="E17" s="1491"/>
      <c r="F17" s="1491"/>
      <c r="G17" s="1490"/>
      <c r="H17" s="1724"/>
      <c r="I17" s="1724"/>
    </row>
    <row r="18" spans="2:13" s="1481" customFormat="1">
      <c r="B18" s="1752" t="s">
        <v>949</v>
      </c>
      <c r="C18" s="1539">
        <f>'PCR 2)Sources &amp; Uses'!G73</f>
        <v>0</v>
      </c>
      <c r="D18" s="2476" t="s">
        <v>950</v>
      </c>
      <c r="E18" s="2476"/>
      <c r="F18" s="2476"/>
      <c r="G18" s="2476"/>
      <c r="H18" s="1753">
        <f>'PCR 2)Sources &amp; Uses'!H74</f>
        <v>0</v>
      </c>
    </row>
    <row r="19" spans="2:13">
      <c r="B19" s="1486" t="s">
        <v>499</v>
      </c>
      <c r="C19" s="1540">
        <f>'PCR 2)Sources &amp; Uses'!G27</f>
        <v>0</v>
      </c>
      <c r="D19" s="2474" t="s">
        <v>498</v>
      </c>
      <c r="E19" s="2474"/>
      <c r="F19" s="2474"/>
      <c r="G19" s="2474"/>
      <c r="H19" s="1541" t="e">
        <f>'PCR 2)Sources &amp; Uses'!#REF!/'PCR 2)Sources &amp; Uses'!G32</f>
        <v>#REF!</v>
      </c>
      <c r="I19" s="1542"/>
    </row>
    <row r="20" spans="2:13">
      <c r="B20" s="1492" t="s">
        <v>500</v>
      </c>
      <c r="C20" s="1543" t="e">
        <f>'PCR 2)Sources &amp; Uses'!G20</f>
        <v>#DIV/0!</v>
      </c>
      <c r="E20" s="1544" t="s">
        <v>704</v>
      </c>
      <c r="F20" s="1481"/>
      <c r="G20" s="1485"/>
      <c r="H20" s="1609"/>
    </row>
    <row r="21" spans="2:13">
      <c r="B21" s="1478"/>
      <c r="C21" s="1545"/>
      <c r="E21" s="1477" t="s">
        <v>705</v>
      </c>
      <c r="F21" s="1481"/>
      <c r="G21" s="1485"/>
      <c r="H21" s="1610"/>
    </row>
    <row r="22" spans="2:13">
      <c r="B22" s="1493" t="s">
        <v>703</v>
      </c>
      <c r="C22" s="1552"/>
      <c r="D22" s="2475" t="s">
        <v>568</v>
      </c>
      <c r="E22" s="2475"/>
      <c r="F22" s="2475"/>
      <c r="G22" s="2475"/>
      <c r="H22" s="2475"/>
      <c r="I22" s="1546"/>
      <c r="J22" s="1537"/>
      <c r="K22" s="1537"/>
      <c r="M22" s="1538"/>
    </row>
    <row r="23" spans="2:13">
      <c r="B23" s="1478" t="s">
        <v>519</v>
      </c>
      <c r="C23" s="1547">
        <f>'PCR 2)Sources &amp; Uses'!G32</f>
        <v>0</v>
      </c>
      <c r="F23" s="2470"/>
    </row>
    <row r="24" spans="2:13">
      <c r="B24" s="1478" t="s">
        <v>158</v>
      </c>
      <c r="C24" s="1547">
        <f>'PCR 2)Sources &amp; Uses'!G35</f>
        <v>0</v>
      </c>
      <c r="F24" s="2471"/>
    </row>
    <row r="25" spans="2:13">
      <c r="B25" s="1494" t="s">
        <v>275</v>
      </c>
      <c r="C25" s="1530">
        <f>buyer</f>
        <v>0</v>
      </c>
      <c r="E25" s="1478" t="s">
        <v>464</v>
      </c>
      <c r="G25" s="1481"/>
      <c r="H25" s="1548">
        <f>'PCR 3)Buyer Affordability '!H12</f>
        <v>0</v>
      </c>
      <c r="L25" s="1478"/>
      <c r="M25" s="1478"/>
    </row>
    <row r="26" spans="2:13">
      <c r="B26" s="1478" t="s">
        <v>20</v>
      </c>
      <c r="C26" s="1549">
        <f>HHsize</f>
        <v>0</v>
      </c>
      <c r="D26" s="1550"/>
      <c r="E26" s="1493" t="s">
        <v>465</v>
      </c>
      <c r="F26" s="1536"/>
      <c r="G26" s="1536"/>
      <c r="H26" s="1551" t="e">
        <f>'PCR 3)Buyer Affordability '!H15</f>
        <v>#DIV/0!</v>
      </c>
      <c r="I26" s="1536"/>
      <c r="L26" s="1478"/>
      <c r="M26" s="1478"/>
    </row>
    <row r="27" spans="2:13" ht="15" customHeight="1">
      <c r="B27" s="1495"/>
      <c r="C27" s="1477"/>
    </row>
    <row r="28" spans="2:13" ht="15" customHeight="1">
      <c r="B28" s="2465" t="s">
        <v>741</v>
      </c>
      <c r="C28" s="2465"/>
      <c r="D28" s="2465"/>
      <c r="E28" s="1498"/>
    </row>
    <row r="29" spans="2:13">
      <c r="B29" s="1478"/>
    </row>
    <row r="30" spans="2:13">
      <c r="B30" s="2466" t="s">
        <v>740</v>
      </c>
      <c r="C30" s="2466"/>
      <c r="D30" s="2466"/>
      <c r="E30" s="1498"/>
    </row>
    <row r="31" spans="2:13" ht="8.25" customHeight="1">
      <c r="B31" s="1478"/>
    </row>
    <row r="33" spans="2:5">
      <c r="B33" s="1687" t="s">
        <v>745</v>
      </c>
      <c r="C33" s="1687"/>
      <c r="D33" s="1687"/>
      <c r="E33" s="1686"/>
    </row>
    <row r="34" spans="2:5">
      <c r="B34" s="1687"/>
      <c r="C34" s="1687"/>
      <c r="D34" s="1687"/>
      <c r="E34" s="1688"/>
    </row>
    <row r="35" spans="2:5">
      <c r="B35" s="1687" t="s">
        <v>746</v>
      </c>
      <c r="C35" s="1477"/>
      <c r="D35" s="1687"/>
      <c r="E35" s="1700"/>
    </row>
    <row r="36" spans="2:5">
      <c r="B36" s="1687" t="s">
        <v>747</v>
      </c>
      <c r="C36" s="1683"/>
      <c r="D36" s="1687"/>
      <c r="E36" s="1686"/>
    </row>
    <row r="37" spans="2:5">
      <c r="B37" s="1687"/>
      <c r="C37" s="1683"/>
      <c r="D37" s="1687"/>
      <c r="E37" s="1688"/>
    </row>
    <row r="38" spans="2:5">
      <c r="B38" s="1478" t="s">
        <v>748</v>
      </c>
      <c r="C38" s="1496"/>
    </row>
    <row r="39" spans="2:5">
      <c r="B39" s="1689"/>
      <c r="C39" s="1496"/>
    </row>
    <row r="40" spans="2:5" ht="15.75">
      <c r="B40" s="1690" t="s">
        <v>951</v>
      </c>
      <c r="C40" s="1699"/>
      <c r="E40" s="1691"/>
    </row>
    <row r="41" spans="2:5">
      <c r="B41" s="1689" t="s">
        <v>345</v>
      </c>
      <c r="C41" s="1695">
        <f>'PCR 2)Sources &amp; Uses'!G65+'PCR 2)Sources &amp; Uses'!G69</f>
        <v>0</v>
      </c>
    </row>
    <row r="42" spans="2:5">
      <c r="B42" s="1689" t="s">
        <v>749</v>
      </c>
      <c r="C42" s="1696">
        <f>'PCR 2)Sources &amp; Uses'!G66+'PCR 2)Sources &amp; Uses'!G70</f>
        <v>0</v>
      </c>
      <c r="E42" s="1691"/>
    </row>
    <row r="43" spans="2:5">
      <c r="B43" s="1689" t="s">
        <v>952</v>
      </c>
      <c r="C43" s="1696">
        <f>H18</f>
        <v>0</v>
      </c>
      <c r="E43" s="1691"/>
    </row>
    <row r="44" spans="2:5">
      <c r="B44" s="1689" t="s">
        <v>35</v>
      </c>
      <c r="C44" s="1548">
        <f>SUM(C41:C43)</f>
        <v>0</v>
      </c>
      <c r="E44" s="1691"/>
    </row>
    <row r="45" spans="2:5">
      <c r="B45" s="1689"/>
      <c r="C45" s="1496"/>
      <c r="E45" s="1691"/>
    </row>
    <row r="46" spans="2:5" ht="15.75">
      <c r="B46" s="1690" t="s">
        <v>750</v>
      </c>
      <c r="C46" s="1704"/>
    </row>
    <row r="47" spans="2:5">
      <c r="B47" s="1689" t="s">
        <v>751</v>
      </c>
      <c r="C47" s="1703"/>
      <c r="E47" s="1691"/>
    </row>
    <row r="48" spans="2:5">
      <c r="B48" s="1689" t="s">
        <v>752</v>
      </c>
      <c r="C48" s="1702"/>
      <c r="E48" s="1691"/>
    </row>
    <row r="49" spans="1:19">
      <c r="B49" s="1689" t="s">
        <v>35</v>
      </c>
      <c r="C49" s="1692">
        <f>SUM(C46:C48)</f>
        <v>0</v>
      </c>
      <c r="G49" s="1457"/>
      <c r="H49" s="1457"/>
      <c r="I49" s="1457"/>
      <c r="J49" s="1457"/>
    </row>
    <row r="50" spans="1:19">
      <c r="B50" s="1689"/>
      <c r="C50" s="1496"/>
      <c r="G50" s="1457"/>
      <c r="H50" s="1457"/>
      <c r="I50" s="1457"/>
      <c r="J50" s="1457"/>
      <c r="L50" s="1457"/>
      <c r="M50" s="1457"/>
      <c r="N50" s="1457"/>
      <c r="O50" s="1457"/>
      <c r="P50" s="1457"/>
      <c r="Q50" s="1457"/>
      <c r="R50" s="1457"/>
      <c r="S50" s="1457"/>
    </row>
    <row r="51" spans="1:19" ht="15.75">
      <c r="B51" s="1690" t="s">
        <v>753</v>
      </c>
      <c r="C51" s="1705"/>
      <c r="G51" s="1457"/>
      <c r="H51" s="1457"/>
      <c r="I51" s="1457"/>
      <c r="J51" s="1457"/>
      <c r="L51" s="1457"/>
      <c r="M51" s="1457"/>
      <c r="N51" s="1457"/>
      <c r="O51" s="1457"/>
      <c r="P51" s="1457"/>
      <c r="Q51" s="1457"/>
      <c r="R51" s="1457"/>
      <c r="S51" s="1457"/>
    </row>
    <row r="52" spans="1:19">
      <c r="B52" s="1689" t="s">
        <v>754</v>
      </c>
      <c r="C52" s="1702"/>
      <c r="G52" s="1457"/>
      <c r="H52" s="1457"/>
      <c r="I52" s="1457"/>
      <c r="J52" s="1457"/>
      <c r="K52" s="1457"/>
      <c r="L52" s="1457"/>
      <c r="M52" s="1457"/>
      <c r="N52" s="1457"/>
      <c r="O52" s="1457"/>
      <c r="P52" s="1457"/>
      <c r="Q52" s="1457"/>
      <c r="R52" s="1457"/>
      <c r="S52" s="1457"/>
    </row>
    <row r="53" spans="1:19">
      <c r="B53" s="1689" t="s">
        <v>755</v>
      </c>
      <c r="C53" s="1697"/>
      <c r="G53" s="1457"/>
      <c r="H53" s="1457"/>
      <c r="I53" s="1457"/>
      <c r="J53" s="1457"/>
      <c r="K53" s="1457"/>
      <c r="L53" s="1457"/>
      <c r="M53" s="1457"/>
      <c r="N53" s="1457"/>
      <c r="O53" s="1457"/>
      <c r="P53" s="1457"/>
      <c r="Q53" s="1457"/>
      <c r="R53" s="1457"/>
      <c r="S53" s="1457"/>
    </row>
    <row r="54" spans="1:19">
      <c r="B54" s="1689" t="s">
        <v>756</v>
      </c>
      <c r="C54" s="1698"/>
      <c r="D54" s="1693"/>
      <c r="E54" s="1693"/>
      <c r="G54" s="1457"/>
      <c r="H54" s="1457"/>
      <c r="I54" s="1457"/>
      <c r="J54" s="1457"/>
      <c r="K54" s="1457"/>
      <c r="L54" s="1457"/>
      <c r="M54" s="1457"/>
      <c r="N54" s="1457"/>
      <c r="O54" s="1457"/>
      <c r="P54" s="1457"/>
      <c r="Q54" s="1457"/>
      <c r="R54" s="1457"/>
      <c r="S54" s="1457"/>
    </row>
    <row r="55" spans="1:19">
      <c r="B55" s="1689" t="s">
        <v>35</v>
      </c>
      <c r="C55" s="1706">
        <f>SUM(C51:C54)</f>
        <v>0</v>
      </c>
      <c r="D55" s="1693"/>
      <c r="E55" s="1693"/>
      <c r="G55" s="1457"/>
      <c r="H55" s="1457"/>
      <c r="I55" s="1457"/>
      <c r="J55" s="1457"/>
      <c r="K55" s="1457"/>
      <c r="L55" s="1457"/>
      <c r="M55" s="1457"/>
      <c r="N55" s="1457"/>
      <c r="O55" s="1457"/>
      <c r="P55" s="1457"/>
      <c r="Q55" s="1457"/>
      <c r="R55" s="1457"/>
      <c r="S55" s="1457"/>
    </row>
    <row r="56" spans="1:19">
      <c r="B56" s="1689"/>
      <c r="C56" s="1701"/>
      <c r="G56" s="1457"/>
      <c r="H56" s="1457"/>
      <c r="I56" s="1457"/>
      <c r="J56" s="1457"/>
      <c r="K56" s="1457"/>
      <c r="L56" s="1457"/>
      <c r="M56" s="1457"/>
      <c r="N56" s="1457"/>
      <c r="O56" s="1457"/>
      <c r="P56" s="1457"/>
      <c r="Q56" s="1457"/>
      <c r="R56" s="1457"/>
      <c r="S56" s="1457"/>
    </row>
    <row r="57" spans="1:19">
      <c r="A57" s="1457"/>
      <c r="B57" s="1694" t="s">
        <v>757</v>
      </c>
      <c r="C57" s="1707">
        <f>C44+C49+C55</f>
        <v>0</v>
      </c>
      <c r="G57" s="1457"/>
      <c r="H57" s="1457"/>
      <c r="I57" s="1457"/>
      <c r="J57" s="1457"/>
      <c r="K57" s="1457"/>
      <c r="L57" s="1457"/>
      <c r="M57" s="1457"/>
      <c r="N57" s="1457"/>
      <c r="O57" s="1457"/>
      <c r="P57" s="1457"/>
      <c r="Q57" s="1457"/>
      <c r="R57" s="1457"/>
      <c r="S57" s="1457"/>
    </row>
    <row r="58" spans="1:19">
      <c r="A58" s="1457"/>
      <c r="B58" s="1457"/>
      <c r="C58" s="1496"/>
      <c r="D58" s="1457"/>
      <c r="E58" s="1457"/>
      <c r="F58" s="1457"/>
      <c r="G58" s="1457"/>
      <c r="H58" s="1457"/>
      <c r="I58" s="1457"/>
      <c r="J58" s="1457"/>
      <c r="K58" s="1457"/>
      <c r="L58" s="1457"/>
      <c r="M58" s="1457"/>
      <c r="N58" s="1457"/>
      <c r="O58" s="1457"/>
      <c r="P58" s="1457"/>
      <c r="Q58" s="1457"/>
      <c r="R58" s="1457"/>
      <c r="S58" s="1457"/>
    </row>
    <row r="59" spans="1:19" s="1457" customFormat="1" ht="12.75">
      <c r="C59" s="1496"/>
    </row>
    <row r="60" spans="1:19" s="1457" customFormat="1" ht="12.75">
      <c r="C60" s="1496"/>
    </row>
    <row r="61" spans="1:19" s="1457" customFormat="1" ht="12.75">
      <c r="C61" s="1496"/>
    </row>
    <row r="62" spans="1:19" s="1457" customFormat="1" ht="12.75">
      <c r="C62" s="1496"/>
    </row>
    <row r="63" spans="1:19" s="1457" customFormat="1" ht="12.75">
      <c r="C63" s="1496"/>
    </row>
    <row r="64" spans="1:19" s="1457" customFormat="1" ht="12.75">
      <c r="C64" s="1496"/>
    </row>
    <row r="65" spans="3:3" s="1457" customFormat="1" ht="12.75">
      <c r="C65" s="1496"/>
    </row>
    <row r="66" spans="3:3" s="1457" customFormat="1" ht="12.75">
      <c r="C66" s="1496"/>
    </row>
    <row r="67" spans="3:3" s="1457" customFormat="1" ht="12.75">
      <c r="C67" s="1496"/>
    </row>
    <row r="68" spans="3:3" s="1457" customFormat="1" ht="12.75">
      <c r="C68" s="1496"/>
    </row>
    <row r="69" spans="3:3" s="1457" customFormat="1" ht="12.75">
      <c r="C69" s="1496"/>
    </row>
    <row r="70" spans="3:3" s="1457" customFormat="1" ht="12.75">
      <c r="C70" s="1496"/>
    </row>
    <row r="71" spans="3:3" s="1457" customFormat="1" ht="12.75">
      <c r="C71" s="1496"/>
    </row>
    <row r="72" spans="3:3" s="1457" customFormat="1" ht="12.75">
      <c r="C72" s="1496"/>
    </row>
    <row r="73" spans="3:3" s="1457" customFormat="1" ht="12.75">
      <c r="C73" s="1496"/>
    </row>
    <row r="74" spans="3:3" s="1457" customFormat="1" ht="12.75">
      <c r="C74" s="1496"/>
    </row>
    <row r="75" spans="3:3" s="1457" customFormat="1" ht="12.75">
      <c r="C75" s="1496"/>
    </row>
    <row r="76" spans="3:3" s="1457" customFormat="1" ht="12.75">
      <c r="C76" s="1496"/>
    </row>
    <row r="77" spans="3:3" s="1457" customFormat="1" ht="12.75">
      <c r="C77" s="1496"/>
    </row>
    <row r="78" spans="3:3" s="1457" customFormat="1" ht="12.75">
      <c r="C78" s="1496"/>
    </row>
    <row r="79" spans="3:3" s="1457" customFormat="1" ht="12.75">
      <c r="C79" s="1496"/>
    </row>
    <row r="80" spans="3:3" s="1457" customFormat="1" ht="12.75">
      <c r="C80" s="1496"/>
    </row>
    <row r="81" spans="3:3" s="1457" customFormat="1" ht="12.75">
      <c r="C81" s="1496"/>
    </row>
    <row r="82" spans="3:3" s="1457" customFormat="1" ht="12.75">
      <c r="C82" s="1496"/>
    </row>
    <row r="83" spans="3:3" s="1457" customFormat="1" ht="12.75">
      <c r="C83" s="1496"/>
    </row>
    <row r="84" spans="3:3" s="1457" customFormat="1" ht="12.75">
      <c r="C84" s="1496"/>
    </row>
    <row r="85" spans="3:3" s="1457" customFormat="1" ht="12.75">
      <c r="C85" s="1496"/>
    </row>
    <row r="86" spans="3:3" s="1457" customFormat="1" ht="12.75">
      <c r="C86" s="1496"/>
    </row>
    <row r="87" spans="3:3" s="1457" customFormat="1" ht="12.75">
      <c r="C87" s="1496"/>
    </row>
    <row r="88" spans="3:3" s="1457" customFormat="1" ht="12.75">
      <c r="C88" s="1496"/>
    </row>
    <row r="89" spans="3:3" s="1457" customFormat="1" ht="12.75">
      <c r="C89" s="1496"/>
    </row>
    <row r="90" spans="3:3" s="1457" customFormat="1" ht="12.75">
      <c r="C90" s="1496"/>
    </row>
    <row r="91" spans="3:3" s="1457" customFormat="1" ht="12.75">
      <c r="C91" s="1496"/>
    </row>
    <row r="92" spans="3:3" s="1457" customFormat="1" ht="12.75">
      <c r="C92" s="1496"/>
    </row>
    <row r="93" spans="3:3" s="1457" customFormat="1" ht="12.75">
      <c r="C93" s="1496"/>
    </row>
    <row r="94" spans="3:3" s="1457" customFormat="1" ht="12.75">
      <c r="C94" s="1496"/>
    </row>
    <row r="95" spans="3:3" s="1457" customFormat="1" ht="12.75">
      <c r="C95" s="1496"/>
    </row>
    <row r="96" spans="3:3" s="1457" customFormat="1" ht="12.75">
      <c r="C96" s="1496"/>
    </row>
    <row r="97" spans="3:3" s="1457" customFormat="1" ht="12.75">
      <c r="C97" s="1496"/>
    </row>
    <row r="98" spans="3:3" s="1457" customFormat="1" ht="12.75">
      <c r="C98" s="1496"/>
    </row>
    <row r="99" spans="3:3" s="1457" customFormat="1" ht="12.75">
      <c r="C99" s="1496"/>
    </row>
    <row r="100" spans="3:3" s="1457" customFormat="1" ht="12.75">
      <c r="C100" s="1496"/>
    </row>
    <row r="101" spans="3:3" s="1457" customFormat="1" ht="12.75">
      <c r="C101" s="1496"/>
    </row>
    <row r="102" spans="3:3" s="1457" customFormat="1" ht="12.75">
      <c r="C102" s="1496"/>
    </row>
    <row r="103" spans="3:3" s="1457" customFormat="1" ht="12.75">
      <c r="C103" s="1496"/>
    </row>
    <row r="104" spans="3:3" s="1457" customFormat="1" ht="12.75">
      <c r="C104" s="1496"/>
    </row>
    <row r="105" spans="3:3" s="1457" customFormat="1" ht="12.75">
      <c r="C105" s="1496"/>
    </row>
    <row r="106" spans="3:3" s="1457" customFormat="1" ht="12.75">
      <c r="C106" s="1496"/>
    </row>
    <row r="107" spans="3:3" s="1457" customFormat="1" ht="12.75">
      <c r="C107" s="1496"/>
    </row>
    <row r="108" spans="3:3" s="1457" customFormat="1" ht="12.75">
      <c r="C108" s="1496"/>
    </row>
    <row r="109" spans="3:3" s="1457" customFormat="1" ht="12.75">
      <c r="C109" s="1496"/>
    </row>
    <row r="110" spans="3:3" s="1457" customFormat="1" ht="12.75">
      <c r="C110" s="1496"/>
    </row>
    <row r="111" spans="3:3" s="1457" customFormat="1" ht="12.75">
      <c r="C111" s="1496"/>
    </row>
    <row r="112" spans="3:3" s="1457" customFormat="1" ht="12.75">
      <c r="C112" s="1496"/>
    </row>
    <row r="113" spans="3:3" s="1457" customFormat="1" ht="12.75">
      <c r="C113" s="1496"/>
    </row>
    <row r="114" spans="3:3" s="1457" customFormat="1" ht="12.75">
      <c r="C114" s="1496"/>
    </row>
    <row r="115" spans="3:3" s="1457" customFormat="1" ht="12.75">
      <c r="C115" s="1496"/>
    </row>
    <row r="116" spans="3:3" s="1457" customFormat="1" ht="12.75">
      <c r="C116" s="1496"/>
    </row>
    <row r="117" spans="3:3" s="1457" customFormat="1" ht="12.75">
      <c r="C117" s="1496"/>
    </row>
    <row r="118" spans="3:3" s="1457" customFormat="1" ht="12.75">
      <c r="C118" s="1496"/>
    </row>
    <row r="119" spans="3:3" s="1457" customFormat="1" ht="12.75">
      <c r="C119" s="1496"/>
    </row>
    <row r="120" spans="3:3" s="1457" customFormat="1" ht="12.75">
      <c r="C120" s="1496"/>
    </row>
    <row r="121" spans="3:3" s="1457" customFormat="1" ht="12.75">
      <c r="C121" s="1496"/>
    </row>
    <row r="122" spans="3:3" s="1457" customFormat="1" ht="12.75">
      <c r="C122" s="1496"/>
    </row>
    <row r="123" spans="3:3" s="1457" customFormat="1" ht="12.75">
      <c r="C123" s="1496"/>
    </row>
    <row r="124" spans="3:3" s="1457" customFormat="1" ht="12.75">
      <c r="C124" s="1496"/>
    </row>
    <row r="125" spans="3:3" s="1457" customFormat="1" ht="12.75">
      <c r="C125" s="1496"/>
    </row>
    <row r="126" spans="3:3" s="1457" customFormat="1" ht="12.75">
      <c r="C126" s="1496"/>
    </row>
    <row r="127" spans="3:3" s="1457" customFormat="1" ht="12.75">
      <c r="C127" s="1496"/>
    </row>
    <row r="128" spans="3:3" s="1457" customFormat="1" ht="12.75">
      <c r="C128" s="1496"/>
    </row>
    <row r="129" spans="3:3" s="1457" customFormat="1" ht="12.75">
      <c r="C129" s="1496"/>
    </row>
    <row r="130" spans="3:3" s="1457" customFormat="1" ht="12.75">
      <c r="C130" s="1496"/>
    </row>
    <row r="131" spans="3:3" s="1457" customFormat="1" ht="12.75">
      <c r="C131" s="1496"/>
    </row>
    <row r="132" spans="3:3" s="1457" customFormat="1" ht="12.75">
      <c r="C132" s="1496"/>
    </row>
    <row r="133" spans="3:3" s="1457" customFormat="1" ht="12.75">
      <c r="C133" s="1496"/>
    </row>
    <row r="134" spans="3:3" s="1457" customFormat="1" ht="12.75">
      <c r="C134" s="1496"/>
    </row>
    <row r="135" spans="3:3" s="1457" customFormat="1" ht="12.75">
      <c r="C135" s="1496"/>
    </row>
    <row r="136" spans="3:3" s="1457" customFormat="1" ht="12.75">
      <c r="C136" s="1496"/>
    </row>
    <row r="137" spans="3:3" s="1457" customFormat="1" ht="12.75">
      <c r="C137" s="1496"/>
    </row>
    <row r="138" spans="3:3" s="1457" customFormat="1" ht="12.75">
      <c r="C138" s="1496"/>
    </row>
    <row r="139" spans="3:3" s="1457" customFormat="1" ht="12.75">
      <c r="C139" s="1496"/>
    </row>
    <row r="140" spans="3:3" s="1457" customFormat="1" ht="12.75">
      <c r="C140" s="1496"/>
    </row>
    <row r="141" spans="3:3" s="1457" customFormat="1" ht="12.75">
      <c r="C141" s="1496"/>
    </row>
    <row r="142" spans="3:3" s="1457" customFormat="1" ht="12.75">
      <c r="C142" s="1496"/>
    </row>
    <row r="143" spans="3:3" s="1457" customFormat="1" ht="12.75">
      <c r="C143" s="1496"/>
    </row>
    <row r="144" spans="3:3" s="1457" customFormat="1" ht="12.75">
      <c r="C144" s="1496"/>
    </row>
    <row r="145" spans="3:19" s="1457" customFormat="1" ht="12.75">
      <c r="C145" s="1496"/>
    </row>
    <row r="146" spans="3:19" s="1457" customFormat="1" ht="12.75">
      <c r="C146" s="1496"/>
    </row>
    <row r="147" spans="3:19" s="1457" customFormat="1" ht="12.75">
      <c r="C147" s="1496"/>
    </row>
    <row r="148" spans="3:19" s="1457" customFormat="1" ht="12.75">
      <c r="C148" s="1496"/>
    </row>
    <row r="149" spans="3:19" s="1457" customFormat="1" ht="12.75">
      <c r="C149" s="1496"/>
    </row>
    <row r="150" spans="3:19" s="1457" customFormat="1" ht="12.75">
      <c r="C150" s="1496"/>
    </row>
    <row r="151" spans="3:19" s="1457" customFormat="1" ht="12.75">
      <c r="C151" s="1496"/>
    </row>
    <row r="152" spans="3:19" s="1457" customFormat="1" ht="12.75">
      <c r="C152" s="1496"/>
    </row>
    <row r="153" spans="3:19" s="1457" customFormat="1" ht="12.75">
      <c r="C153" s="1496"/>
    </row>
    <row r="154" spans="3:19" s="1457" customFormat="1" ht="12.75">
      <c r="C154" s="1496"/>
    </row>
    <row r="155" spans="3:19" s="1457" customFormat="1" ht="12.75">
      <c r="C155" s="1496"/>
    </row>
    <row r="156" spans="3:19" s="1457" customFormat="1" ht="12.75">
      <c r="C156" s="1496"/>
    </row>
    <row r="157" spans="3:19" s="1457" customFormat="1">
      <c r="C157" s="1496"/>
      <c r="G157" s="1477"/>
      <c r="H157" s="1477"/>
      <c r="I157" s="1477"/>
      <c r="J157" s="1477"/>
    </row>
    <row r="158" spans="3:19" s="1457" customFormat="1">
      <c r="C158" s="1496"/>
      <c r="G158" s="1477"/>
      <c r="H158" s="1477"/>
      <c r="I158" s="1477"/>
      <c r="J158" s="1477"/>
      <c r="L158" s="1477"/>
      <c r="M158" s="1477"/>
      <c r="N158" s="1477"/>
      <c r="O158" s="1477"/>
      <c r="P158" s="1477"/>
      <c r="Q158" s="1477"/>
      <c r="R158" s="1477"/>
      <c r="S158" s="1477"/>
    </row>
    <row r="159" spans="3:19" s="1457" customFormat="1">
      <c r="C159" s="1496"/>
      <c r="G159" s="1477"/>
      <c r="H159" s="1477"/>
      <c r="I159" s="1477"/>
      <c r="J159" s="1477"/>
      <c r="L159" s="1477"/>
      <c r="M159" s="1477"/>
      <c r="N159" s="1477"/>
      <c r="O159" s="1477"/>
      <c r="P159" s="1477"/>
      <c r="Q159" s="1477"/>
      <c r="R159" s="1477"/>
      <c r="S159" s="1477"/>
    </row>
    <row r="160" spans="3:19" s="1457" customFormat="1">
      <c r="C160" s="1496"/>
      <c r="G160" s="1477"/>
      <c r="H160" s="1477"/>
      <c r="I160" s="1477"/>
      <c r="J160" s="1477"/>
      <c r="K160" s="1477"/>
      <c r="L160" s="1477"/>
      <c r="M160" s="1477"/>
      <c r="N160" s="1477"/>
      <c r="O160" s="1477"/>
      <c r="P160" s="1477"/>
      <c r="Q160" s="1477"/>
      <c r="R160" s="1477"/>
      <c r="S160" s="1477"/>
    </row>
    <row r="161" spans="1:19" s="1457" customFormat="1">
      <c r="C161" s="1496"/>
      <c r="G161" s="1477"/>
      <c r="H161" s="1477"/>
      <c r="I161" s="1477"/>
      <c r="J161" s="1477"/>
      <c r="K161" s="1477"/>
      <c r="L161" s="1477"/>
      <c r="M161" s="1477"/>
      <c r="N161" s="1477"/>
      <c r="O161" s="1477"/>
      <c r="P161" s="1477"/>
      <c r="Q161" s="1477"/>
      <c r="R161" s="1477"/>
      <c r="S161" s="1477"/>
    </row>
    <row r="162" spans="1:19" s="1457" customFormat="1">
      <c r="C162" s="1496"/>
      <c r="G162" s="1477"/>
      <c r="H162" s="1477"/>
      <c r="I162" s="1477"/>
      <c r="J162" s="1477"/>
      <c r="K162" s="1477"/>
      <c r="L162" s="1477"/>
      <c r="M162" s="1477"/>
      <c r="N162" s="1477"/>
      <c r="O162" s="1477"/>
      <c r="P162" s="1477"/>
      <c r="Q162" s="1477"/>
      <c r="R162" s="1477"/>
      <c r="S162" s="1477"/>
    </row>
    <row r="163" spans="1:19" s="1457" customFormat="1">
      <c r="C163" s="1496"/>
      <c r="G163" s="1477"/>
      <c r="H163" s="1477"/>
      <c r="I163" s="1477"/>
      <c r="J163" s="1477"/>
      <c r="K163" s="1477"/>
      <c r="L163" s="1477"/>
      <c r="M163" s="1477"/>
      <c r="N163" s="1477"/>
      <c r="O163" s="1477"/>
      <c r="P163" s="1477"/>
      <c r="Q163" s="1477"/>
      <c r="R163" s="1477"/>
      <c r="S163" s="1477"/>
    </row>
    <row r="164" spans="1:19" s="1457" customFormat="1">
      <c r="C164" s="1496"/>
      <c r="G164" s="1477"/>
      <c r="H164" s="1477"/>
      <c r="I164" s="1477"/>
      <c r="J164" s="1477"/>
      <c r="K164" s="1477"/>
      <c r="L164" s="1477"/>
      <c r="M164" s="1477"/>
      <c r="N164" s="1477"/>
      <c r="O164" s="1477"/>
      <c r="P164" s="1477"/>
      <c r="Q164" s="1477"/>
      <c r="R164" s="1477"/>
      <c r="S164" s="1477"/>
    </row>
    <row r="165" spans="1:19" s="1457" customFormat="1">
      <c r="B165" s="1477"/>
      <c r="C165" s="1472"/>
      <c r="D165" s="1477"/>
      <c r="E165" s="1477"/>
      <c r="G165" s="1477"/>
      <c r="H165" s="1477"/>
      <c r="I165" s="1477"/>
      <c r="J165" s="1477"/>
      <c r="K165" s="1477"/>
      <c r="L165" s="1477"/>
      <c r="M165" s="1477"/>
      <c r="N165" s="1477"/>
      <c r="O165" s="1477"/>
      <c r="P165" s="1477"/>
      <c r="Q165" s="1477"/>
      <c r="R165" s="1477"/>
      <c r="S165" s="1477"/>
    </row>
    <row r="166" spans="1:19" s="1457" customFormat="1">
      <c r="A166" s="1477"/>
      <c r="B166" s="1477"/>
      <c r="C166" s="1472"/>
      <c r="D166" s="1477"/>
      <c r="E166" s="1477"/>
      <c r="G166" s="1477"/>
      <c r="H166" s="1477"/>
      <c r="I166" s="1477"/>
      <c r="J166" s="1477"/>
      <c r="K166" s="1477"/>
      <c r="L166" s="1477"/>
      <c r="M166" s="1477"/>
      <c r="N166" s="1477"/>
      <c r="O166" s="1477"/>
      <c r="P166" s="1477"/>
      <c r="Q166" s="1477"/>
      <c r="R166" s="1477"/>
      <c r="S166" s="1477"/>
    </row>
    <row r="167" spans="1:19" s="1457" customFormat="1">
      <c r="A167" s="1477"/>
      <c r="B167" s="1477"/>
      <c r="C167" s="1472"/>
      <c r="D167" s="1477"/>
      <c r="E167" s="1477"/>
      <c r="F167" s="1477"/>
      <c r="G167" s="1477"/>
      <c r="H167" s="1477"/>
      <c r="I167" s="1477"/>
      <c r="J167" s="1477"/>
      <c r="K167" s="1477"/>
      <c r="L167" s="1477"/>
      <c r="M167" s="1477"/>
      <c r="N167" s="1477"/>
      <c r="O167" s="1477"/>
      <c r="P167" s="1477"/>
      <c r="Q167" s="1477"/>
      <c r="R167" s="1477"/>
      <c r="S167" s="1477"/>
    </row>
  </sheetData>
  <sheetProtection algorithmName="SHA-512" hashValue="8Pz604XYrvvmxQesV5g8DfIjoIEqT+mVbExOA7CMq9gtiEXtbHHeTuT4ckWpa2ct85HoAS5LTRVgV0S4TMLOvA==" saltValue="rr4ffM58oEDBcSGkQ0/XLA==" spinCount="100000" sheet="1"/>
  <mergeCells count="21">
    <mergeCell ref="A1:J1"/>
    <mergeCell ref="A2:J2"/>
    <mergeCell ref="A3:J3"/>
    <mergeCell ref="D4:I4"/>
    <mergeCell ref="F5:G5"/>
    <mergeCell ref="F7:I7"/>
    <mergeCell ref="D9:E9"/>
    <mergeCell ref="F9:I9"/>
    <mergeCell ref="D12:E12"/>
    <mergeCell ref="F12:G12"/>
    <mergeCell ref="H12:I12"/>
    <mergeCell ref="B28:D28"/>
    <mergeCell ref="B30:D30"/>
    <mergeCell ref="D13:E13"/>
    <mergeCell ref="G13:I13"/>
    <mergeCell ref="F23:F24"/>
    <mergeCell ref="D16:G16"/>
    <mergeCell ref="H16:I16"/>
    <mergeCell ref="D19:G19"/>
    <mergeCell ref="D22:H22"/>
    <mergeCell ref="D18:G18"/>
  </mergeCells>
  <dataValidations count="4">
    <dataValidation type="list" allowBlank="1" showInputMessage="1" showErrorMessage="1" sqref="M22 C22" xr:uid="{00000000-0002-0000-1600-000002000000}">
      <formula1>"55 or Below, 56 to 65, 66 or higher, NA"</formula1>
    </dataValidation>
    <dataValidation type="list" allowBlank="1" showInputMessage="1" showErrorMessage="1" sqref="H20:H21" xr:uid="{00000000-0002-0000-1600-000003000000}">
      <formula1>"Yes, No, NA"</formula1>
    </dataValidation>
    <dataValidation type="list" allowBlank="1" showInputMessage="1" showErrorMessage="1" sqref="E33" xr:uid="{B7053034-0723-4A49-9E4C-E8459C334A71}">
      <formula1>"pre-counseling,post-counseling,both"</formula1>
    </dataValidation>
    <dataValidation type="list" allowBlank="1" showInputMessage="1" showErrorMessage="1" sqref="E35" xr:uid="{A0A9641A-AAE8-4524-98C8-086CFD7778DE}">
      <formula1>"5,10,15"</formula1>
    </dataValidation>
  </dataValidations>
  <printOptions horizontalCentered="1"/>
  <pageMargins left="0.25" right="0.25" top="0.75" bottom="0.75" header="0.3" footer="0.3"/>
  <pageSetup orientation="portrait" r:id="rId1"/>
  <headerFooter>
    <oddFooter>&amp;L&amp;"-,Regular"&amp;9&amp;F
&amp;A&amp;R&amp;"Calibri,Regular"&amp;9Page &amp;P of &amp;N
&amp;D</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0"/>
  <sheetViews>
    <sheetView workbookViewId="0">
      <selection activeCell="C2" sqref="C2"/>
    </sheetView>
  </sheetViews>
  <sheetFormatPr defaultRowHeight="12.75"/>
  <cols>
    <col min="7" max="7" width="12.42578125" customWidth="1"/>
    <col min="8" max="8" width="12.140625" customWidth="1"/>
    <col min="9" max="9" width="7.42578125" customWidth="1"/>
  </cols>
  <sheetData>
    <row r="1" spans="1:10" ht="22.5" customHeight="1">
      <c r="A1" s="2500" t="s">
        <v>718</v>
      </c>
      <c r="B1" s="2500"/>
      <c r="C1" s="2500"/>
      <c r="D1" s="2500"/>
      <c r="E1" s="2500"/>
      <c r="F1" s="2500"/>
      <c r="G1" s="2500"/>
      <c r="H1" s="2500"/>
      <c r="I1" s="2500"/>
      <c r="J1" s="1611"/>
    </row>
    <row r="2" spans="1:10" ht="11.25" customHeight="1">
      <c r="A2" s="1612"/>
      <c r="B2" s="1612"/>
      <c r="C2" s="1612"/>
      <c r="D2" s="1612"/>
      <c r="E2" s="1612"/>
      <c r="F2" s="1612"/>
      <c r="G2" s="1612"/>
      <c r="H2" s="1612"/>
      <c r="I2" s="1612"/>
      <c r="J2" s="1611"/>
    </row>
    <row r="3" spans="1:10" ht="22.5" customHeight="1">
      <c r="A3" s="1613" t="s">
        <v>719</v>
      </c>
      <c r="B3" s="1612"/>
      <c r="C3" s="1614">
        <v>0</v>
      </c>
      <c r="D3" s="1614"/>
      <c r="E3" s="1614"/>
      <c r="F3" s="1613" t="s">
        <v>720</v>
      </c>
      <c r="G3" s="1612"/>
      <c r="H3" s="2492">
        <v>0</v>
      </c>
      <c r="I3" s="2492"/>
      <c r="J3" s="1611"/>
    </row>
    <row r="4" spans="1:10" ht="21" customHeight="1">
      <c r="A4" s="1613" t="s">
        <v>32</v>
      </c>
      <c r="B4" s="1611"/>
      <c r="C4" s="2492">
        <v>0</v>
      </c>
      <c r="D4" s="2492"/>
      <c r="E4" s="2492"/>
      <c r="F4" s="2492"/>
      <c r="G4" s="2492"/>
      <c r="H4" s="2492"/>
      <c r="I4" s="1611"/>
      <c r="J4" s="1611"/>
    </row>
    <row r="5" spans="1:10" ht="21" customHeight="1">
      <c r="A5" s="1615" t="s">
        <v>3</v>
      </c>
      <c r="B5" s="2492">
        <v>0</v>
      </c>
      <c r="C5" s="2492"/>
      <c r="D5" s="2492"/>
      <c r="E5" s="1614" t="s">
        <v>721</v>
      </c>
      <c r="F5" s="1616" t="s">
        <v>31</v>
      </c>
      <c r="G5" s="1617">
        <v>0</v>
      </c>
      <c r="H5" s="1618"/>
      <c r="I5" s="1611"/>
      <c r="J5" s="1611"/>
    </row>
    <row r="6" spans="1:10" ht="18.75" customHeight="1" thickBot="1">
      <c r="A6" s="2501"/>
      <c r="B6" s="2501"/>
      <c r="C6" s="2501"/>
      <c r="D6" s="2501"/>
      <c r="E6" s="2501"/>
      <c r="F6" s="2501"/>
      <c r="G6" s="2501"/>
      <c r="H6" s="2501"/>
      <c r="I6" s="2501"/>
      <c r="J6" s="1619"/>
    </row>
    <row r="7" spans="1:10" ht="39.75" customHeight="1" thickTop="1">
      <c r="A7" s="2495" t="s">
        <v>722</v>
      </c>
      <c r="B7" s="2496"/>
      <c r="C7" s="2496"/>
      <c r="D7" s="2496"/>
      <c r="E7" s="2496"/>
      <c r="F7" s="2496"/>
      <c r="G7" s="2496"/>
      <c r="H7" s="1618"/>
      <c r="I7" s="1618"/>
      <c r="J7" s="1618"/>
    </row>
    <row r="8" spans="1:10" ht="27.75" customHeight="1">
      <c r="A8" s="2488" t="s">
        <v>723</v>
      </c>
      <c r="B8" s="2488"/>
      <c r="C8" s="2488"/>
      <c r="D8" s="2488"/>
      <c r="E8" s="2488"/>
      <c r="F8" s="2488"/>
      <c r="G8" s="2488"/>
      <c r="H8" s="2488"/>
      <c r="I8" s="2488"/>
      <c r="J8" s="2488"/>
    </row>
    <row r="9" spans="1:10" ht="27.75" customHeight="1">
      <c r="A9" s="2497" t="s">
        <v>724</v>
      </c>
      <c r="B9" s="2497"/>
      <c r="C9" s="2497"/>
      <c r="D9" s="2497"/>
      <c r="E9" s="2497"/>
      <c r="F9" s="2497"/>
      <c r="G9" s="2497"/>
      <c r="H9" s="2497"/>
      <c r="I9" s="2497"/>
      <c r="J9" s="2497"/>
    </row>
    <row r="10" spans="1:10" ht="28.5" customHeight="1">
      <c r="A10" s="1621"/>
      <c r="B10" s="1621"/>
      <c r="C10" s="1621"/>
      <c r="D10" s="1621"/>
      <c r="E10" s="2498"/>
      <c r="F10" s="2498"/>
      <c r="G10" s="2498"/>
      <c r="H10" s="2498"/>
      <c r="I10" s="2498"/>
      <c r="J10" s="2498"/>
    </row>
    <row r="11" spans="1:10" ht="21.75" customHeight="1">
      <c r="A11" s="1622"/>
      <c r="B11" s="1622"/>
      <c r="C11" s="1622"/>
      <c r="D11" s="1622"/>
      <c r="E11" s="1623" t="s">
        <v>28</v>
      </c>
      <c r="F11" s="1624"/>
      <c r="G11" s="1624"/>
      <c r="H11" s="1624"/>
      <c r="I11" s="1624"/>
      <c r="J11" s="1625" t="s">
        <v>13</v>
      </c>
    </row>
    <row r="12" spans="1:10" ht="15">
      <c r="A12" s="2496"/>
      <c r="B12" s="2496"/>
      <c r="C12" s="2496"/>
      <c r="D12" s="2496"/>
      <c r="E12" s="2496"/>
      <c r="F12" s="2496"/>
      <c r="G12" s="2496"/>
      <c r="H12" s="2496"/>
      <c r="I12" s="2496"/>
      <c r="J12" s="1618"/>
    </row>
    <row r="13" spans="1:10" ht="29.25" customHeight="1">
      <c r="A13" s="2495" t="s">
        <v>725</v>
      </c>
      <c r="B13" s="2496"/>
      <c r="C13" s="2496"/>
      <c r="D13" s="2496"/>
      <c r="E13" s="2496"/>
      <c r="F13" s="2496"/>
      <c r="G13" s="2496"/>
      <c r="H13" s="1618"/>
      <c r="I13" s="1618"/>
      <c r="J13" s="1618"/>
    </row>
    <row r="14" spans="1:10" ht="27.75" customHeight="1">
      <c r="A14" s="1626" t="s">
        <v>726</v>
      </c>
      <c r="B14" s="1626"/>
      <c r="C14" s="1626"/>
      <c r="D14" s="1626"/>
      <c r="E14" s="1626"/>
      <c r="F14" s="1626"/>
      <c r="G14" s="1626"/>
      <c r="H14" s="1611"/>
      <c r="I14" s="1611"/>
      <c r="J14" s="1618"/>
    </row>
    <row r="15" spans="1:10" ht="27.75" customHeight="1">
      <c r="A15" s="2497" t="s">
        <v>727</v>
      </c>
      <c r="B15" s="2497"/>
      <c r="C15" s="2497"/>
      <c r="D15" s="2497"/>
      <c r="E15" s="2497"/>
      <c r="F15" s="2497"/>
      <c r="G15" s="2497"/>
      <c r="H15" s="2497"/>
      <c r="I15" s="2497"/>
      <c r="J15" s="2497"/>
    </row>
    <row r="16" spans="1:10" ht="28.5" customHeight="1">
      <c r="A16" s="1620"/>
      <c r="B16" s="1620"/>
      <c r="C16" s="1620"/>
      <c r="D16" s="1620"/>
      <c r="E16" s="2498"/>
      <c r="F16" s="2498"/>
      <c r="G16" s="2498"/>
      <c r="H16" s="2498"/>
      <c r="I16" s="2498"/>
      <c r="J16" s="2498"/>
    </row>
    <row r="17" spans="1:11" ht="25.5" customHeight="1">
      <c r="A17" s="1627"/>
      <c r="B17" s="1628"/>
      <c r="C17" s="1628"/>
      <c r="D17" s="1628"/>
      <c r="E17" s="1625" t="s">
        <v>28</v>
      </c>
      <c r="F17" s="1629"/>
      <c r="G17" s="1629"/>
      <c r="H17" s="1629"/>
      <c r="I17" s="1629"/>
      <c r="J17" s="1625" t="s">
        <v>13</v>
      </c>
    </row>
    <row r="18" spans="1:11" ht="46.5" customHeight="1">
      <c r="A18" s="2499" t="s">
        <v>728</v>
      </c>
      <c r="B18" s="2499"/>
      <c r="C18" s="2499"/>
      <c r="D18" s="2499"/>
      <c r="E18" s="2499"/>
      <c r="F18" s="2499"/>
      <c r="G18" s="2499"/>
      <c r="H18" s="2499"/>
      <c r="I18" s="1630"/>
      <c r="J18" s="1630"/>
    </row>
    <row r="19" spans="1:11" ht="47.25" customHeight="1">
      <c r="A19" s="2489" t="s">
        <v>729</v>
      </c>
      <c r="B19" s="2489"/>
      <c r="C19" s="2489"/>
      <c r="D19" s="2489"/>
      <c r="E19" s="2489"/>
      <c r="F19" s="2489"/>
      <c r="G19" s="2489"/>
      <c r="H19" s="2489"/>
      <c r="I19" s="2489"/>
      <c r="J19" s="2489"/>
    </row>
    <row r="20" spans="1:11" ht="12" customHeight="1">
      <c r="A20" s="1620"/>
      <c r="B20" s="1620"/>
      <c r="C20" s="1620"/>
      <c r="D20" s="1620"/>
      <c r="E20" s="1620"/>
      <c r="F20" s="1620"/>
      <c r="G20" s="1620"/>
      <c r="H20" s="1620"/>
      <c r="I20" s="1620"/>
      <c r="J20" s="1618"/>
    </row>
    <row r="21" spans="1:11" ht="60" customHeight="1">
      <c r="A21" s="2488" t="s">
        <v>730</v>
      </c>
      <c r="B21" s="2489"/>
      <c r="C21" s="2489"/>
      <c r="D21" s="2489"/>
      <c r="E21" s="2490"/>
      <c r="F21" s="2490"/>
      <c r="G21" s="2490"/>
      <c r="H21" s="2490"/>
      <c r="I21" s="2490"/>
      <c r="J21" s="2490"/>
    </row>
    <row r="22" spans="1:11" ht="20.25" customHeight="1">
      <c r="A22" s="1632"/>
      <c r="B22" s="1632"/>
      <c r="C22" s="1632"/>
      <c r="D22" s="1632"/>
      <c r="E22" s="1633" t="s">
        <v>28</v>
      </c>
      <c r="F22" s="1634"/>
      <c r="G22" s="1632"/>
      <c r="H22" s="1632"/>
      <c r="I22" s="1632"/>
      <c r="J22" s="1633" t="s">
        <v>13</v>
      </c>
    </row>
    <row r="23" spans="1:11" ht="31.5" customHeight="1">
      <c r="A23" s="2489" t="s">
        <v>731</v>
      </c>
      <c r="B23" s="2489"/>
      <c r="C23" s="2489"/>
      <c r="D23" s="2489"/>
      <c r="E23" s="2489"/>
      <c r="F23" s="2489"/>
      <c r="G23" s="2489"/>
      <c r="H23" s="2489"/>
      <c r="I23" s="2489"/>
      <c r="J23" s="2489"/>
    </row>
    <row r="24" spans="1:11" ht="18.75" customHeight="1">
      <c r="A24" s="1620"/>
      <c r="B24" s="1620"/>
      <c r="C24" s="1620"/>
      <c r="D24" s="1620"/>
      <c r="E24" s="1620"/>
      <c r="F24" s="1620"/>
      <c r="G24" s="1620"/>
      <c r="H24" s="1620"/>
      <c r="I24" s="1620"/>
      <c r="J24" s="1618"/>
    </row>
    <row r="25" spans="1:11" ht="60" customHeight="1">
      <c r="A25" s="2488" t="s">
        <v>732</v>
      </c>
      <c r="B25" s="2489"/>
      <c r="C25" s="2489"/>
      <c r="D25" s="2489"/>
      <c r="E25" s="2491"/>
      <c r="F25" s="2491"/>
      <c r="G25" s="2491"/>
      <c r="H25" s="2491"/>
      <c r="I25" s="2491"/>
      <c r="J25" s="2491"/>
    </row>
    <row r="26" spans="1:11" ht="20.25" customHeight="1">
      <c r="A26" s="1618"/>
      <c r="B26" s="1618"/>
      <c r="C26" s="1618"/>
      <c r="D26" s="1618"/>
      <c r="E26" s="1630" t="s">
        <v>28</v>
      </c>
      <c r="F26" s="1634"/>
      <c r="G26" s="1630"/>
      <c r="H26" s="1630"/>
      <c r="I26" s="1630"/>
      <c r="J26" s="1633" t="s">
        <v>13</v>
      </c>
    </row>
    <row r="27" spans="1:11" ht="22.5" customHeight="1">
      <c r="A27" s="1626"/>
      <c r="B27" s="1626"/>
      <c r="C27" s="1626"/>
      <c r="D27" s="1626"/>
      <c r="E27" s="1626"/>
      <c r="F27" s="1626"/>
      <c r="G27" s="1626"/>
      <c r="H27" s="1626"/>
      <c r="I27" s="1626"/>
      <c r="J27" s="1626"/>
      <c r="K27" s="1635"/>
    </row>
    <row r="28" spans="1:11">
      <c r="A28" s="1611"/>
      <c r="B28" s="1611"/>
      <c r="C28" s="1611"/>
      <c r="D28" s="1611"/>
      <c r="E28" s="1611"/>
      <c r="F28" s="1611"/>
      <c r="G28" s="1611"/>
      <c r="H28" s="1611"/>
      <c r="I28" s="1611"/>
      <c r="J28" s="1611"/>
    </row>
    <row r="29" spans="1:11" ht="32.25" customHeight="1">
      <c r="A29" s="2492"/>
      <c r="B29" s="2492"/>
      <c r="C29" s="2492"/>
      <c r="D29" s="2492"/>
      <c r="E29" s="2492"/>
      <c r="F29" s="2493"/>
      <c r="G29" s="2493"/>
      <c r="H29" s="2493"/>
      <c r="I29" s="2493"/>
      <c r="J29" s="2493"/>
    </row>
    <row r="30" spans="1:11" ht="15" customHeight="1">
      <c r="A30" s="1614"/>
      <c r="B30" s="1614"/>
      <c r="C30" s="1614"/>
      <c r="D30" s="1614"/>
      <c r="E30" s="1614"/>
      <c r="F30" s="1618"/>
      <c r="G30" s="1618"/>
      <c r="H30" s="1618"/>
      <c r="I30" s="1616"/>
      <c r="J30" s="1611"/>
    </row>
    <row r="31" spans="1:11" ht="15">
      <c r="A31" s="1611"/>
      <c r="B31" s="1611"/>
      <c r="C31" s="1611"/>
      <c r="D31" s="1611"/>
      <c r="E31" s="1611"/>
      <c r="F31" s="1611"/>
      <c r="G31" s="1611"/>
      <c r="H31" s="1611"/>
      <c r="I31" s="1611"/>
      <c r="J31" s="1618"/>
    </row>
    <row r="32" spans="1:11" ht="32.25" customHeight="1">
      <c r="A32" s="2489"/>
      <c r="B32" s="2489"/>
      <c r="C32" s="2489"/>
      <c r="D32" s="2489"/>
      <c r="E32" s="2489"/>
      <c r="F32" s="2494"/>
      <c r="G32" s="2494"/>
      <c r="H32" s="2494"/>
      <c r="I32" s="2494"/>
      <c r="J32" s="2494"/>
    </row>
    <row r="33" spans="1:11" ht="15" customHeight="1">
      <c r="A33" s="1631"/>
      <c r="B33" s="1631"/>
      <c r="C33" s="1631"/>
      <c r="D33" s="1631"/>
      <c r="E33" s="1631"/>
      <c r="F33" s="1631"/>
      <c r="G33" s="1631"/>
      <c r="H33" s="1618"/>
      <c r="I33" s="1616"/>
      <c r="J33" s="1636"/>
    </row>
    <row r="34" spans="1:11" ht="15" customHeight="1">
      <c r="A34" s="1631"/>
      <c r="B34" s="1631"/>
      <c r="C34" s="1631"/>
      <c r="D34" s="1631"/>
      <c r="E34" s="1631"/>
      <c r="F34" s="1611"/>
      <c r="G34" s="1611"/>
      <c r="H34" s="1611"/>
      <c r="I34" s="1611"/>
      <c r="J34" s="1618"/>
    </row>
    <row r="35" spans="1:11" ht="46.5" customHeight="1">
      <c r="K35" s="1637"/>
    </row>
    <row r="36" spans="1:11" ht="15" customHeight="1">
      <c r="A36" s="2489"/>
      <c r="B36" s="2489"/>
      <c r="C36" s="2489"/>
      <c r="D36" s="2489"/>
      <c r="E36" s="2489"/>
      <c r="G36" s="1614"/>
      <c r="H36" s="1614"/>
      <c r="J36" s="1638"/>
      <c r="K36" s="1637"/>
    </row>
    <row r="37" spans="1:11" ht="15" customHeight="1">
      <c r="A37" s="1631"/>
      <c r="B37" s="1631"/>
      <c r="C37" s="1631"/>
      <c r="D37" s="1631"/>
      <c r="E37" s="1631"/>
      <c r="F37" s="1614"/>
      <c r="G37" s="1614"/>
      <c r="H37" s="1614"/>
      <c r="I37" s="1614"/>
      <c r="J37" s="1638"/>
      <c r="K37" s="1637"/>
    </row>
    <row r="38" spans="1:11" ht="46.5" customHeight="1">
      <c r="K38" s="1637"/>
    </row>
    <row r="39" spans="1:11" ht="15">
      <c r="A39" s="1611"/>
      <c r="B39" s="1611"/>
      <c r="C39" s="1611"/>
      <c r="D39" s="1611"/>
      <c r="E39" s="1611"/>
      <c r="G39" s="1618"/>
      <c r="H39" s="1618"/>
      <c r="J39" s="1611"/>
    </row>
    <row r="40" spans="1:11">
      <c r="A40" s="1639"/>
      <c r="B40" s="1639"/>
      <c r="C40" s="1639"/>
      <c r="D40" s="1639"/>
      <c r="E40" s="1639"/>
      <c r="F40" s="1639"/>
      <c r="G40" s="1639"/>
      <c r="H40" s="1639"/>
      <c r="I40" s="1639"/>
      <c r="J40" s="1639"/>
    </row>
  </sheetData>
  <sheetProtection algorithmName="SHA-512" hashValue="g1ufO437AfUVWpyPMF+SDIe7PgwfFs+UByrT1pUIc0c4Jrkegc9kuX1wGmXd4TBxyx+4zbUxpfILEWY/hrtCHw==" saltValue="XaghIjaTaZer4BX31WFM1A==" spinCount="100000" sheet="1" objects="1" scenarios="1"/>
  <mergeCells count="25">
    <mergeCell ref="A1:I1"/>
    <mergeCell ref="H3:I3"/>
    <mergeCell ref="C4:H4"/>
    <mergeCell ref="B5:D5"/>
    <mergeCell ref="A6:I6"/>
    <mergeCell ref="A7:G7"/>
    <mergeCell ref="A8:J8"/>
    <mergeCell ref="A9:J9"/>
    <mergeCell ref="E10:J10"/>
    <mergeCell ref="A12:I12"/>
    <mergeCell ref="A13:G13"/>
    <mergeCell ref="A15:J15"/>
    <mergeCell ref="E16:J16"/>
    <mergeCell ref="A18:H18"/>
    <mergeCell ref="A19:J19"/>
    <mergeCell ref="A21:D21"/>
    <mergeCell ref="E21:J21"/>
    <mergeCell ref="A23:J23"/>
    <mergeCell ref="A36:E36"/>
    <mergeCell ref="A25:D25"/>
    <mergeCell ref="E25:J25"/>
    <mergeCell ref="A29:E29"/>
    <mergeCell ref="F29:J29"/>
    <mergeCell ref="A32:E32"/>
    <mergeCell ref="F32:J3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Check Box 1">
              <controlPr defaultSize="0" autoFill="0" autoLine="0" autoPict="0">
                <anchor moveWithCells="1">
                  <from>
                    <xdr:col>6</xdr:col>
                    <xdr:colOff>828675</xdr:colOff>
                    <xdr:row>6</xdr:row>
                    <xdr:rowOff>152400</xdr:rowOff>
                  </from>
                  <to>
                    <xdr:col>7</xdr:col>
                    <xdr:colOff>676275</xdr:colOff>
                    <xdr:row>7</xdr:row>
                    <xdr:rowOff>9525</xdr:rowOff>
                  </to>
                </anchor>
              </controlPr>
            </control>
          </mc:Choice>
        </mc:AlternateContent>
        <mc:AlternateContent xmlns:mc="http://schemas.openxmlformats.org/markup-compatibility/2006">
          <mc:Choice Requires="x14">
            <control shapeId="55298" r:id="rId4" name="Check Box 2">
              <controlPr defaultSize="0" autoFill="0" autoLine="0" autoPict="0">
                <anchor moveWithCells="1">
                  <from>
                    <xdr:col>7</xdr:col>
                    <xdr:colOff>638175</xdr:colOff>
                    <xdr:row>6</xdr:row>
                    <xdr:rowOff>142875</xdr:rowOff>
                  </from>
                  <to>
                    <xdr:col>8</xdr:col>
                    <xdr:colOff>352425</xdr:colOff>
                    <xdr:row>7</xdr:row>
                    <xdr:rowOff>0</xdr:rowOff>
                  </to>
                </anchor>
              </controlPr>
            </control>
          </mc:Choice>
        </mc:AlternateContent>
        <mc:AlternateContent xmlns:mc="http://schemas.openxmlformats.org/markup-compatibility/2006">
          <mc:Choice Requires="x14">
            <control shapeId="55299" r:id="rId5" name="Check Box 3">
              <controlPr defaultSize="0" autoFill="0" autoLine="0" autoPict="0">
                <anchor moveWithCells="1">
                  <from>
                    <xdr:col>6</xdr:col>
                    <xdr:colOff>828675</xdr:colOff>
                    <xdr:row>12</xdr:row>
                    <xdr:rowOff>9525</xdr:rowOff>
                  </from>
                  <to>
                    <xdr:col>7</xdr:col>
                    <xdr:colOff>600075</xdr:colOff>
                    <xdr:row>13</xdr:row>
                    <xdr:rowOff>0</xdr:rowOff>
                  </to>
                </anchor>
              </controlPr>
            </control>
          </mc:Choice>
        </mc:AlternateContent>
        <mc:AlternateContent xmlns:mc="http://schemas.openxmlformats.org/markup-compatibility/2006">
          <mc:Choice Requires="x14">
            <control shapeId="55300" r:id="rId6" name="Check Box 4">
              <controlPr defaultSize="0" autoFill="0" autoLine="0" autoPict="0">
                <anchor moveWithCells="1">
                  <from>
                    <xdr:col>7</xdr:col>
                    <xdr:colOff>581025</xdr:colOff>
                    <xdr:row>12</xdr:row>
                    <xdr:rowOff>9525</xdr:rowOff>
                  </from>
                  <to>
                    <xdr:col>8</xdr:col>
                    <xdr:colOff>390525</xdr:colOff>
                    <xdr:row>13</xdr:row>
                    <xdr:rowOff>9525</xdr:rowOff>
                  </to>
                </anchor>
              </controlPr>
            </control>
          </mc:Choice>
        </mc:AlternateContent>
        <mc:AlternateContent xmlns:mc="http://schemas.openxmlformats.org/markup-compatibility/2006">
          <mc:Choice Requires="x14">
            <control shapeId="55301" r:id="rId7" name="Check Box 5">
              <controlPr defaultSize="0" autoFill="0" autoLine="0" autoPict="0">
                <anchor moveWithCells="1">
                  <from>
                    <xdr:col>6</xdr:col>
                    <xdr:colOff>828675</xdr:colOff>
                    <xdr:row>17</xdr:row>
                    <xdr:rowOff>228600</xdr:rowOff>
                  </from>
                  <to>
                    <xdr:col>7</xdr:col>
                    <xdr:colOff>542925</xdr:colOff>
                    <xdr:row>18</xdr:row>
                    <xdr:rowOff>9525</xdr:rowOff>
                  </to>
                </anchor>
              </controlPr>
            </control>
          </mc:Choice>
        </mc:AlternateContent>
        <mc:AlternateContent xmlns:mc="http://schemas.openxmlformats.org/markup-compatibility/2006">
          <mc:Choice Requires="x14">
            <control shapeId="55302" r:id="rId8" name="Check Box 6">
              <controlPr defaultSize="0" autoFill="0" autoLine="0" autoPict="0">
                <anchor moveWithCells="1">
                  <from>
                    <xdr:col>7</xdr:col>
                    <xdr:colOff>542925</xdr:colOff>
                    <xdr:row>17</xdr:row>
                    <xdr:rowOff>219075</xdr:rowOff>
                  </from>
                  <to>
                    <xdr:col>8</xdr:col>
                    <xdr:colOff>238125</xdr:colOff>
                    <xdr:row>18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AL710"/>
  <sheetViews>
    <sheetView topLeftCell="A2" zoomScale="120" zoomScaleNormal="120" workbookViewId="0">
      <selection activeCell="D5" sqref="D5:D6"/>
    </sheetView>
  </sheetViews>
  <sheetFormatPr defaultColWidth="8.85546875" defaultRowHeight="11.25"/>
  <cols>
    <col min="1" max="1" width="1.85546875" style="53" customWidth="1"/>
    <col min="2" max="2" width="30.42578125" style="53" customWidth="1"/>
    <col min="3" max="3" width="15" style="6" customWidth="1"/>
    <col min="4" max="4" width="24.5703125" style="6" customWidth="1"/>
    <col min="5" max="5" width="12.5703125" style="6" customWidth="1"/>
    <col min="6" max="6" width="11.85546875" style="6" customWidth="1"/>
    <col min="7" max="8" width="9.5703125" style="53" bestFit="1" customWidth="1"/>
    <col min="9" max="9" width="1.5703125" style="3" customWidth="1"/>
    <col min="10" max="10" width="12.42578125" style="3" customWidth="1"/>
    <col min="11" max="11" width="10.85546875" style="3" customWidth="1"/>
    <col min="12" max="12" width="7.42578125" style="3" bestFit="1" customWidth="1"/>
    <col min="13" max="38" width="8.85546875" style="3"/>
    <col min="39" max="16384" width="8.85546875" style="6"/>
  </cols>
  <sheetData>
    <row r="1" spans="1:38" s="51" customFormat="1" ht="15.75">
      <c r="A1" s="48"/>
      <c r="B1" s="1826" t="s">
        <v>805</v>
      </c>
      <c r="C1" s="1826"/>
      <c r="D1" s="1826"/>
      <c r="E1" s="1826"/>
      <c r="F1" s="1826"/>
      <c r="G1" s="1826"/>
      <c r="H1" s="1826"/>
      <c r="I1" s="3"/>
      <c r="J1" s="49"/>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row>
    <row r="2" spans="1:38" s="48" customFormat="1" ht="18.75">
      <c r="B2" s="1827" t="s">
        <v>267</v>
      </c>
      <c r="C2" s="1827"/>
      <c r="D2" s="1827"/>
      <c r="E2" s="1827"/>
      <c r="F2" s="1827"/>
      <c r="G2" s="1827"/>
      <c r="H2" s="1827"/>
      <c r="I2" s="3"/>
      <c r="J2" s="52"/>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row>
    <row r="3" spans="1:38" ht="16.5" customHeight="1">
      <c r="B3" s="1832"/>
      <c r="C3" s="1832"/>
      <c r="D3" s="1832"/>
      <c r="E3" s="1832"/>
      <c r="F3" s="1832"/>
      <c r="G3" s="1832"/>
      <c r="H3" s="1832"/>
    </row>
    <row r="4" spans="1:38" ht="29.25" customHeight="1">
      <c r="A4" s="3"/>
      <c r="B4" s="327" t="s">
        <v>55</v>
      </c>
      <c r="C4" s="54" t="s">
        <v>56</v>
      </c>
      <c r="D4" s="1744" t="s">
        <v>908</v>
      </c>
      <c r="E4" s="1833" t="s">
        <v>346</v>
      </c>
      <c r="F4" s="1833"/>
      <c r="G4" s="3"/>
      <c r="H4" s="1513"/>
      <c r="AI4" s="6"/>
      <c r="AJ4" s="6"/>
      <c r="AK4" s="6"/>
      <c r="AL4" s="6"/>
    </row>
    <row r="5" spans="1:38" ht="12" customHeight="1">
      <c r="A5" s="3"/>
      <c r="B5" s="936" t="s">
        <v>30</v>
      </c>
      <c r="C5" s="1835">
        <f>'4)Buyer Affordability'!F14</f>
        <v>0</v>
      </c>
      <c r="D5" s="1830"/>
      <c r="E5" s="1837">
        <f>'1)Project Summary '!R15</f>
        <v>0</v>
      </c>
      <c r="F5" s="1837"/>
      <c r="G5" s="3"/>
      <c r="H5" s="1834"/>
      <c r="I5" s="1834"/>
      <c r="J5" s="1834"/>
      <c r="AB5" s="6"/>
      <c r="AC5" s="6"/>
      <c r="AD5" s="6"/>
      <c r="AE5" s="6"/>
      <c r="AF5" s="6"/>
      <c r="AG5" s="6"/>
      <c r="AH5" s="6"/>
      <c r="AI5" s="6"/>
      <c r="AJ5" s="6"/>
      <c r="AK5" s="6"/>
      <c r="AL5" s="6"/>
    </row>
    <row r="6" spans="1:38" ht="12" customHeight="1">
      <c r="A6" s="3"/>
      <c r="B6" s="936">
        <f>county</f>
        <v>0</v>
      </c>
      <c r="C6" s="1836"/>
      <c r="D6" s="1831"/>
      <c r="E6" s="1838"/>
      <c r="F6" s="1838"/>
      <c r="G6" s="3"/>
      <c r="H6" s="1834"/>
      <c r="I6" s="1834"/>
      <c r="J6" s="1834"/>
      <c r="AI6" s="6"/>
      <c r="AJ6" s="6"/>
      <c r="AK6" s="6"/>
      <c r="AL6" s="6"/>
    </row>
    <row r="7" spans="1:38" s="298" customFormat="1" ht="12" customHeight="1">
      <c r="A7" s="296"/>
      <c r="B7" s="328"/>
      <c r="C7" s="543"/>
      <c r="D7" s="542"/>
      <c r="E7" s="1839"/>
      <c r="F7" s="1839"/>
      <c r="G7" s="1839"/>
      <c r="H7" s="1839"/>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row>
    <row r="8" spans="1:38" ht="18" customHeight="1">
      <c r="A8" s="3"/>
      <c r="B8" s="1828" t="s">
        <v>965</v>
      </c>
      <c r="C8" s="1829"/>
      <c r="D8" s="1829"/>
      <c r="E8" s="518" t="s">
        <v>640</v>
      </c>
      <c r="F8" s="426"/>
      <c r="G8" s="3"/>
      <c r="H8" s="3"/>
      <c r="AD8" s="6"/>
      <c r="AE8" s="6"/>
      <c r="AF8" s="6"/>
      <c r="AG8" s="6"/>
      <c r="AH8" s="6"/>
      <c r="AI8" s="6"/>
      <c r="AJ8" s="6"/>
      <c r="AK8" s="6"/>
      <c r="AL8" s="6"/>
    </row>
    <row r="9" spans="1:38" s="57" customFormat="1" ht="12.75">
      <c r="A9" s="56"/>
      <c r="B9" s="1828"/>
      <c r="C9" s="63"/>
      <c r="D9" s="299" t="s">
        <v>453</v>
      </c>
      <c r="E9" s="518" t="s">
        <v>158</v>
      </c>
      <c r="F9" s="1858" t="s">
        <v>966</v>
      </c>
      <c r="G9" s="1858"/>
      <c r="H9" s="1"/>
      <c r="I9" s="1"/>
      <c r="J9" s="1"/>
      <c r="K9" s="1"/>
      <c r="L9" s="1"/>
      <c r="M9" s="1"/>
      <c r="N9" s="1"/>
      <c r="O9" s="1"/>
      <c r="P9" s="1"/>
      <c r="Q9" s="1"/>
      <c r="R9" s="1"/>
      <c r="S9" s="1"/>
      <c r="T9" s="1"/>
      <c r="U9" s="1"/>
      <c r="V9" s="1"/>
      <c r="W9" s="1"/>
      <c r="X9" s="1"/>
      <c r="Y9" s="1"/>
      <c r="Z9" s="1"/>
      <c r="AA9" s="1"/>
      <c r="AB9" s="1"/>
      <c r="AC9" s="1"/>
    </row>
    <row r="10" spans="1:38" s="57" customFormat="1" ht="15" customHeight="1">
      <c r="A10" s="56"/>
      <c r="B10" s="1857">
        <f>Constr</f>
        <v>0</v>
      </c>
      <c r="C10" s="300" t="s">
        <v>62</v>
      </c>
      <c r="D10" s="560" t="e">
        <f>VLOOKUP(B6, 'RHTF Price Limits-eff 12-1-25'!B6:D125,3)</f>
        <v>#N/A</v>
      </c>
      <c r="E10" s="1869">
        <f>HomePrice</f>
        <v>0</v>
      </c>
      <c r="F10" s="1868" t="e">
        <f>IF(E10&lt;=D10,"Yes","NO")</f>
        <v>#N/A</v>
      </c>
      <c r="G10" s="1868"/>
      <c r="H10" s="1"/>
      <c r="I10" s="1"/>
      <c r="J10" s="1"/>
      <c r="K10" s="1"/>
      <c r="L10" s="1"/>
      <c r="M10" s="1"/>
      <c r="N10" s="1"/>
      <c r="O10" s="1"/>
      <c r="P10" s="1"/>
      <c r="Q10" s="1"/>
      <c r="R10" s="1"/>
      <c r="S10" s="1"/>
      <c r="T10" s="1"/>
      <c r="U10" s="1"/>
      <c r="V10" s="1"/>
      <c r="W10" s="1"/>
      <c r="X10" s="1"/>
      <c r="Y10" s="1"/>
      <c r="Z10" s="1"/>
      <c r="AA10" s="1"/>
      <c r="AB10" s="1"/>
      <c r="AC10" s="1"/>
    </row>
    <row r="11" spans="1:38" s="57" customFormat="1" ht="15" customHeight="1">
      <c r="A11" s="56"/>
      <c r="B11" s="1857"/>
      <c r="C11" s="301" t="s">
        <v>63</v>
      </c>
      <c r="D11" s="560" t="e">
        <f>VLOOKUP(B6, 'RHTF Price Limits-eff 12-1-25'!B7:D126,2)</f>
        <v>#N/A</v>
      </c>
      <c r="E11" s="1870"/>
      <c r="F11" s="1860" t="e">
        <f>IF(E10&lt;=D11,"Yes","NO")</f>
        <v>#N/A</v>
      </c>
      <c r="G11" s="1860"/>
      <c r="H11" s="56"/>
      <c r="I11" s="3"/>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s="79" customFormat="1" ht="15" customHeight="1">
      <c r="B12" s="1859" t="s">
        <v>590</v>
      </c>
      <c r="C12" s="297" t="s">
        <v>159</v>
      </c>
      <c r="D12" s="446" t="s">
        <v>965</v>
      </c>
      <c r="E12" s="1867"/>
      <c r="F12" s="1867"/>
      <c r="G12" s="1867"/>
      <c r="H12" s="1867"/>
      <c r="I12" s="296"/>
      <c r="J12" s="296"/>
      <c r="K12" s="296"/>
      <c r="L12" s="296"/>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row>
    <row r="13" spans="1:38" s="60" customFormat="1" ht="13.5" customHeight="1">
      <c r="B13" s="1859"/>
      <c r="E13" s="1720"/>
    </row>
    <row r="14" spans="1:38" s="59" customFormat="1" ht="20.85" customHeight="1">
      <c r="A14" s="58"/>
      <c r="B14" s="1828" t="s">
        <v>641</v>
      </c>
      <c r="C14" s="1841" t="s">
        <v>439</v>
      </c>
      <c r="D14" s="1841" t="s">
        <v>58</v>
      </c>
      <c r="E14" s="55"/>
      <c r="F14" s="61"/>
      <c r="G14" s="62"/>
      <c r="H14" s="1851" t="s">
        <v>59</v>
      </c>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38" s="66" customFormat="1" ht="14.25" customHeight="1">
      <c r="A15" s="63"/>
      <c r="B15" s="1828"/>
      <c r="C15" s="1842"/>
      <c r="D15" s="1841"/>
      <c r="E15" s="1849" t="s">
        <v>60</v>
      </c>
      <c r="F15" s="1849"/>
      <c r="G15" s="64" t="s">
        <v>61</v>
      </c>
      <c r="H15" s="1851"/>
      <c r="I15" s="65"/>
      <c r="J15" s="1163"/>
      <c r="K15" s="1163"/>
      <c r="L15" s="1163"/>
      <c r="M15" s="1163"/>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row>
    <row r="16" spans="1:38" s="59" customFormat="1" ht="12.75">
      <c r="A16" s="58"/>
      <c r="B16" s="425" t="s">
        <v>1</v>
      </c>
      <c r="C16" s="360"/>
      <c r="D16" s="360"/>
      <c r="E16" s="361"/>
      <c r="F16" s="361"/>
      <c r="G16" s="1866">
        <f>Constr</f>
        <v>0</v>
      </c>
      <c r="H16" s="1866"/>
      <c r="I16" s="67"/>
      <c r="J16" s="1164"/>
      <c r="K16" s="1164"/>
      <c r="L16" s="1165"/>
      <c r="M16" s="1164"/>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row>
    <row r="17" spans="1:38" s="59" customFormat="1" ht="12.75">
      <c r="A17" s="58"/>
      <c r="B17" s="78" t="s">
        <v>62</v>
      </c>
      <c r="C17" s="447">
        <v>4.9999999999999899E-2</v>
      </c>
      <c r="D17" s="447">
        <v>7.5000000009000006E-2</v>
      </c>
      <c r="E17" s="1854" t="s">
        <v>609</v>
      </c>
      <c r="F17" s="1864"/>
      <c r="G17" s="1453" t="e">
        <f>ROUNDUP('2)TDC'!E69,3)</f>
        <v>#DIV/0!</v>
      </c>
      <c r="H17" s="69" t="e">
        <f>IF(J17=FALSE,"No","Yes")</f>
        <v>#DIV/0!</v>
      </c>
      <c r="I17" s="67"/>
      <c r="J17" s="70" t="e">
        <f>AND(G17&gt;=C17,G17&lt;=D17)</f>
        <v>#DIV/0!</v>
      </c>
      <c r="K17" s="1449"/>
      <c r="L17" s="1166"/>
      <c r="M17" s="1166"/>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row>
    <row r="18" spans="1:38" s="59" customFormat="1" ht="12.75">
      <c r="A18" s="58"/>
      <c r="B18" s="369" t="s">
        <v>63</v>
      </c>
      <c r="C18" s="448">
        <v>7.49999999999999E-2</v>
      </c>
      <c r="D18" s="448">
        <v>0.10009</v>
      </c>
      <c r="E18" s="1865"/>
      <c r="F18" s="1865"/>
      <c r="G18" s="1452" t="e">
        <f>ROUNDUP('2)TDC'!E69,3)</f>
        <v>#DIV/0!</v>
      </c>
      <c r="H18" s="368" t="e">
        <f>IF(J18=FALSE,"No","Yes")</f>
        <v>#DIV/0!</v>
      </c>
      <c r="I18" s="67"/>
      <c r="J18" s="70" t="e">
        <f>AND(G18&gt;=C18,G18&lt;=D18)</f>
        <v>#DIV/0!</v>
      </c>
      <c r="K18" s="1449"/>
      <c r="L18" s="1166"/>
      <c r="M18" s="1166"/>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row>
    <row r="19" spans="1:38" s="59" customFormat="1" ht="12.75">
      <c r="A19" s="58"/>
      <c r="B19" s="73" t="s">
        <v>638</v>
      </c>
      <c r="C19" s="1843" t="s">
        <v>64</v>
      </c>
      <c r="D19" s="448" t="s">
        <v>909</v>
      </c>
      <c r="E19" s="1862" t="s">
        <v>392</v>
      </c>
      <c r="F19" s="1862"/>
      <c r="G19" s="69" t="e">
        <f>DevFee</f>
        <v>#DIV/0!</v>
      </c>
      <c r="H19" s="69" t="e">
        <f>IF(AND(G19&lt;=20%, '2)TDC'!F95&lt;=20000),"Yes","NO")</f>
        <v>#DIV/0!</v>
      </c>
      <c r="I19" s="67"/>
      <c r="J19" s="1449"/>
      <c r="K19" s="1449"/>
      <c r="L19" s="1166"/>
      <c r="M19" s="1166"/>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row>
    <row r="20" spans="1:38" s="75" customFormat="1" ht="12.75">
      <c r="A20" s="73"/>
      <c r="B20" s="1162" t="s">
        <v>639</v>
      </c>
      <c r="C20" s="1844"/>
      <c r="D20" s="448" t="s">
        <v>909</v>
      </c>
      <c r="E20" s="1863"/>
      <c r="F20" s="1863"/>
      <c r="G20" s="1168" t="e">
        <f>G19</f>
        <v>#DIV/0!</v>
      </c>
      <c r="H20" s="69" t="e">
        <f>IF(AND(G20&lt;=20%, '2)TDC'!F95&lt;=20000),"Yes","NO")</f>
        <v>#DIV/0!</v>
      </c>
      <c r="I20" s="74"/>
      <c r="J20" s="1840"/>
      <c r="K20" s="1840"/>
      <c r="L20" s="1167"/>
      <c r="M20" s="1167"/>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1:38" s="59" customFormat="1" ht="12.75">
      <c r="A21" s="58"/>
      <c r="B21" s="362" t="s">
        <v>65</v>
      </c>
      <c r="C21" s="1850" t="s">
        <v>332</v>
      </c>
      <c r="D21" s="1850"/>
      <c r="E21" s="1861"/>
      <c r="F21" s="1861"/>
      <c r="G21" s="76"/>
      <c r="H21" s="77"/>
      <c r="I21" s="67"/>
      <c r="J21" s="1840"/>
      <c r="K21" s="1840"/>
      <c r="L21" s="1166"/>
      <c r="M21" s="1166"/>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row>
    <row r="22" spans="1:38" s="59" customFormat="1" ht="12.75">
      <c r="A22" s="58"/>
      <c r="B22" s="78" t="s">
        <v>460</v>
      </c>
      <c r="C22" s="359"/>
      <c r="D22" s="449">
        <v>0.15</v>
      </c>
      <c r="E22" s="1854" t="s">
        <v>910</v>
      </c>
      <c r="F22" s="1854"/>
      <c r="G22" s="357" t="e">
        <f>'2)TDC'!E64</f>
        <v>#DIV/0!</v>
      </c>
      <c r="H22" s="76" t="e">
        <f>IF(G22&lt;=D22,"Yes","NO")</f>
        <v>#DIV/0!</v>
      </c>
      <c r="I22" s="67"/>
      <c r="J22" s="1449"/>
      <c r="K22" s="1449"/>
      <c r="L22" s="1166"/>
      <c r="M22" s="1166"/>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row>
    <row r="23" spans="1:38" s="59" customFormat="1" ht="0.6" customHeight="1">
      <c r="A23" s="58"/>
      <c r="B23" s="71"/>
      <c r="C23" s="519"/>
      <c r="D23" s="456"/>
      <c r="E23" s="1855"/>
      <c r="F23" s="1855"/>
      <c r="G23" s="72"/>
      <c r="H23" s="358"/>
      <c r="I23" s="67"/>
      <c r="J23" s="1449"/>
      <c r="K23" s="1449"/>
      <c r="L23" s="1166"/>
      <c r="M23" s="1166"/>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row>
    <row r="24" spans="1:38" s="56" customFormat="1" ht="15" customHeight="1">
      <c r="B24" s="1411" t="s">
        <v>591</v>
      </c>
      <c r="C24" s="1417">
        <f>'2)TDC'!F93+'2)TDC'!F95</f>
        <v>0</v>
      </c>
      <c r="D24" s="1852" t="s">
        <v>967</v>
      </c>
      <c r="E24" s="1852"/>
      <c r="F24" s="1852"/>
      <c r="G24" s="1418">
        <f>'3)Sources &amp; Uses'!E50</f>
        <v>0</v>
      </c>
      <c r="H24" s="1419" t="str">
        <f>IF(G24&gt;=C24,"Yes","No")</f>
        <v>Yes</v>
      </c>
      <c r="I24" s="1"/>
      <c r="J24" s="1450"/>
      <c r="K24" s="1451"/>
      <c r="M24" s="1"/>
      <c r="N24" s="1"/>
      <c r="O24" s="1"/>
      <c r="P24" s="1"/>
      <c r="Q24" s="1"/>
      <c r="R24" s="1"/>
      <c r="S24" s="1"/>
      <c r="T24" s="1"/>
      <c r="U24" s="1"/>
      <c r="V24" s="1"/>
      <c r="W24" s="1"/>
      <c r="X24" s="1"/>
      <c r="Y24" s="1"/>
      <c r="Z24" s="1"/>
      <c r="AA24" s="1"/>
      <c r="AB24" s="1"/>
      <c r="AC24" s="1"/>
      <c r="AD24" s="1"/>
      <c r="AE24" s="1"/>
      <c r="AF24" s="1"/>
      <c r="AG24" s="1"/>
      <c r="AH24" s="1"/>
      <c r="AI24" s="1"/>
      <c r="AJ24" s="1"/>
    </row>
    <row r="25" spans="1:38" s="59" customFormat="1" ht="12.75" customHeight="1">
      <c r="A25" s="58"/>
      <c r="B25" s="1828" t="s">
        <v>911</v>
      </c>
      <c r="C25" s="982"/>
      <c r="D25" s="58"/>
      <c r="E25" s="58"/>
      <c r="F25" s="58"/>
      <c r="G25" s="60"/>
      <c r="H25" s="60"/>
      <c r="I25" s="60"/>
      <c r="J25" s="1851" t="s">
        <v>61</v>
      </c>
      <c r="K25" s="1851" t="s">
        <v>59</v>
      </c>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row>
    <row r="26" spans="1:38" s="57" customFormat="1" ht="12.75">
      <c r="A26" s="56"/>
      <c r="B26" s="1853"/>
      <c r="C26" s="1416" t="s">
        <v>66</v>
      </c>
      <c r="D26" s="1416" t="s">
        <v>67</v>
      </c>
      <c r="E26" s="1845" t="s">
        <v>60</v>
      </c>
      <c r="F26" s="1845"/>
      <c r="G26" s="1415"/>
      <c r="H26" s="1415"/>
      <c r="I26" s="1"/>
      <c r="J26" s="1856" t="s">
        <v>61</v>
      </c>
      <c r="K26" s="1856"/>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8" s="56" customFormat="1" ht="15" customHeight="1">
      <c r="B27" s="366" t="s">
        <v>962</v>
      </c>
      <c r="C27" s="1762">
        <v>55</v>
      </c>
      <c r="D27" s="1414" t="s">
        <v>963</v>
      </c>
      <c r="E27" s="1413" t="s">
        <v>382</v>
      </c>
      <c r="F27" s="1412"/>
      <c r="G27" s="1412"/>
      <c r="H27" s="1412"/>
      <c r="I27" s="1"/>
      <c r="J27" s="420">
        <f>'1)Project Summary '!U22</f>
        <v>0</v>
      </c>
      <c r="K27" s="329" t="str">
        <f>IF(J27="55 or Below", "Yes", "No")</f>
        <v>No</v>
      </c>
      <c r="M27" s="1"/>
      <c r="N27" s="1"/>
      <c r="O27" s="1"/>
      <c r="P27" s="1"/>
      <c r="Q27" s="1"/>
      <c r="R27" s="1"/>
      <c r="S27" s="1"/>
      <c r="T27" s="1"/>
      <c r="U27" s="1"/>
      <c r="V27" s="1"/>
      <c r="W27" s="1"/>
      <c r="X27" s="1"/>
      <c r="Y27" s="1"/>
      <c r="Z27" s="1"/>
      <c r="AA27" s="1"/>
      <c r="AB27" s="1"/>
      <c r="AC27" s="1"/>
      <c r="AD27" s="1"/>
      <c r="AE27" s="1"/>
      <c r="AF27" s="1"/>
      <c r="AG27" s="1"/>
      <c r="AH27" s="1"/>
      <c r="AI27" s="1"/>
      <c r="AJ27" s="1"/>
    </row>
    <row r="28" spans="1:38" s="56" customFormat="1" ht="21" customHeight="1">
      <c r="B28" s="1745" t="s">
        <v>912</v>
      </c>
      <c r="C28" s="1708">
        <f>1000</f>
        <v>1000</v>
      </c>
      <c r="D28" s="1708" t="e" cm="1">
        <f t="array" ref="D28">_xlfn.IFS(Constr="Full Code Rehab", 100000, Constr="New Construction", 120000, Constr="Demo/Reconstruction", 140000)</f>
        <v>#N/A</v>
      </c>
      <c r="E28" s="1848" t="s">
        <v>964</v>
      </c>
      <c r="F28" s="1848"/>
      <c r="G28" s="1848"/>
      <c r="H28" s="1848"/>
      <c r="I28" s="1"/>
      <c r="J28" s="421">
        <f>'3)Sources &amp; Uses'!E65</f>
        <v>0</v>
      </c>
      <c r="K28" s="329" t="e">
        <f>IF(J28&lt;=D28,"Yes","NO")</f>
        <v>#N/A</v>
      </c>
      <c r="M28" s="1"/>
      <c r="N28" s="1"/>
      <c r="O28" s="1"/>
      <c r="P28" s="1"/>
      <c r="Q28" s="1"/>
      <c r="R28" s="1"/>
      <c r="S28" s="1"/>
      <c r="T28" s="1"/>
      <c r="U28" s="1"/>
      <c r="V28" s="1"/>
      <c r="W28" s="1"/>
      <c r="X28" s="1"/>
      <c r="Y28" s="1"/>
      <c r="Z28" s="1"/>
      <c r="AA28" s="1"/>
      <c r="AB28" s="1"/>
      <c r="AC28" s="1"/>
      <c r="AD28" s="1"/>
      <c r="AE28" s="1"/>
      <c r="AF28" s="1"/>
      <c r="AG28" s="1"/>
      <c r="AH28" s="1"/>
      <c r="AI28" s="1"/>
      <c r="AJ28" s="1"/>
    </row>
    <row r="29" spans="1:38" s="79" customFormat="1" ht="15" customHeight="1">
      <c r="B29" s="367"/>
      <c r="C29" s="450"/>
      <c r="D29" s="451"/>
      <c r="E29" s="1847"/>
      <c r="F29" s="1847"/>
      <c r="G29" s="1847"/>
      <c r="H29" s="1847"/>
      <c r="I29" s="81"/>
      <c r="J29" s="422"/>
      <c r="K29" s="946"/>
      <c r="M29" s="81"/>
      <c r="N29" s="81"/>
      <c r="O29" s="81"/>
      <c r="P29" s="81"/>
      <c r="Q29" s="81"/>
      <c r="R29" s="81"/>
      <c r="S29" s="81"/>
      <c r="T29" s="81"/>
      <c r="U29" s="81"/>
      <c r="V29" s="81"/>
      <c r="W29" s="81"/>
      <c r="X29" s="81"/>
      <c r="Y29" s="81"/>
      <c r="Z29" s="81"/>
      <c r="AA29" s="81"/>
      <c r="AB29" s="81"/>
      <c r="AC29" s="81"/>
      <c r="AD29" s="81"/>
      <c r="AE29" s="81"/>
      <c r="AF29" s="81"/>
      <c r="AG29" s="81"/>
      <c r="AH29" s="81"/>
      <c r="AI29" s="81"/>
      <c r="AJ29" s="81"/>
    </row>
    <row r="30" spans="1:38" s="79" customFormat="1" ht="15" customHeight="1">
      <c r="B30" s="366" t="s">
        <v>68</v>
      </c>
      <c r="C30" s="452">
        <v>0.1</v>
      </c>
      <c r="D30" s="453">
        <v>0.28999999999999998</v>
      </c>
      <c r="E30" s="1846" t="s">
        <v>381</v>
      </c>
      <c r="F30" s="1846"/>
      <c r="G30" s="1846"/>
      <c r="H30" s="1846"/>
      <c r="I30" s="81"/>
      <c r="J30" s="423" t="e">
        <f>'4)Buyer Affordability'!F44</f>
        <v>#DIV/0!</v>
      </c>
      <c r="K30" s="420" t="e">
        <f>'4)Buyer Affordability'!F45</f>
        <v>#DIV/0!</v>
      </c>
      <c r="M30" s="81"/>
      <c r="N30" s="81"/>
      <c r="O30" s="81"/>
      <c r="P30" s="81"/>
      <c r="Q30" s="81"/>
      <c r="R30" s="81"/>
      <c r="S30" s="81"/>
      <c r="T30" s="81"/>
      <c r="U30" s="81"/>
      <c r="V30" s="81"/>
      <c r="W30" s="81"/>
      <c r="X30" s="81"/>
      <c r="Y30" s="81"/>
      <c r="Z30" s="81"/>
      <c r="AA30" s="81"/>
      <c r="AB30" s="81"/>
      <c r="AC30" s="81"/>
      <c r="AD30" s="81"/>
      <c r="AE30" s="81"/>
      <c r="AF30" s="81"/>
      <c r="AG30" s="81"/>
      <c r="AH30" s="81"/>
      <c r="AI30" s="81"/>
      <c r="AJ30" s="81"/>
    </row>
    <row r="31" spans="1:38" s="79" customFormat="1" ht="15" customHeight="1">
      <c r="B31" s="365" t="s">
        <v>69</v>
      </c>
      <c r="C31" s="364">
        <f>C30</f>
        <v>0.1</v>
      </c>
      <c r="D31" s="454">
        <v>0.41</v>
      </c>
      <c r="E31" s="1847"/>
      <c r="F31" s="1847"/>
      <c r="G31" s="1847"/>
      <c r="H31" s="1847"/>
      <c r="I31" s="81"/>
      <c r="J31" s="424" t="e">
        <f>'4)Buyer Affordability'!F51</f>
        <v>#DIV/0!</v>
      </c>
      <c r="K31" s="1420" t="e">
        <f>'4)Buyer Affordability'!F50</f>
        <v>#DIV/0!</v>
      </c>
      <c r="L31" s="561"/>
      <c r="M31" s="81"/>
      <c r="N31" s="81"/>
      <c r="O31" s="81"/>
      <c r="P31" s="81"/>
      <c r="Q31" s="81"/>
      <c r="R31" s="81"/>
      <c r="S31" s="81"/>
      <c r="T31" s="81"/>
      <c r="U31" s="81"/>
      <c r="V31" s="81"/>
      <c r="W31" s="81"/>
      <c r="X31" s="81"/>
      <c r="Y31" s="81"/>
      <c r="Z31" s="81"/>
      <c r="AA31" s="81"/>
      <c r="AB31" s="81"/>
      <c r="AC31" s="81"/>
      <c r="AD31" s="81"/>
      <c r="AE31" s="81"/>
      <c r="AF31" s="81"/>
      <c r="AG31" s="81"/>
      <c r="AH31" s="81"/>
      <c r="AI31" s="81"/>
      <c r="AJ31" s="81"/>
    </row>
    <row r="32" spans="1:38" s="952" customFormat="1" ht="15.6" customHeight="1">
      <c r="B32" s="89"/>
      <c r="C32" s="89"/>
      <c r="D32" s="89"/>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row>
    <row r="33" spans="2:10" s="82" customFormat="1" ht="12.75">
      <c r="B33" s="89"/>
      <c r="C33" s="89"/>
      <c r="D33" s="89"/>
      <c r="E33" s="87"/>
      <c r="F33" s="87"/>
      <c r="G33" s="88"/>
      <c r="I33" s="85"/>
      <c r="J33" s="86"/>
    </row>
    <row r="34" spans="2:10" s="89" customFormat="1"/>
    <row r="35" spans="2:10" s="89" customFormat="1"/>
    <row r="36" spans="2:10" s="89" customFormat="1"/>
    <row r="37" spans="2:10" s="89" customFormat="1"/>
    <row r="38" spans="2:10" s="89" customFormat="1"/>
    <row r="39" spans="2:10" s="89" customFormat="1" ht="2.1" customHeight="1"/>
    <row r="40" spans="2:10" s="89" customFormat="1" ht="10.5" customHeight="1">
      <c r="E40" s="1709"/>
      <c r="F40" s="1709"/>
      <c r="G40" s="1709"/>
      <c r="H40" s="1709"/>
    </row>
    <row r="41" spans="2:10" s="89" customFormat="1" ht="10.5" customHeight="1">
      <c r="E41" s="1709"/>
      <c r="F41" s="1709"/>
      <c r="G41" s="1709"/>
      <c r="H41" s="1709"/>
    </row>
    <row r="42" spans="2:10" s="89" customFormat="1"/>
    <row r="43" spans="2:10" s="89" customFormat="1"/>
    <row r="44" spans="2:10" s="89" customFormat="1"/>
    <row r="45" spans="2:10" s="89" customFormat="1"/>
    <row r="46" spans="2:10" s="89" customFormat="1"/>
    <row r="47" spans="2:10" s="89" customFormat="1"/>
    <row r="48" spans="2:10" s="89" customFormat="1"/>
    <row r="49" s="89" customFormat="1"/>
    <row r="50" s="89" customFormat="1"/>
    <row r="51" s="89" customFormat="1"/>
    <row r="52" s="89" customFormat="1"/>
    <row r="53" s="89" customFormat="1"/>
    <row r="54" s="89" customFormat="1"/>
    <row r="55" s="89" customFormat="1"/>
    <row r="56" s="89" customFormat="1"/>
    <row r="57" s="89" customFormat="1"/>
    <row r="58" s="89" customFormat="1"/>
    <row r="59" s="89" customFormat="1"/>
    <row r="60" s="89" customFormat="1"/>
    <row r="61" s="89" customFormat="1"/>
    <row r="62" s="89" customFormat="1"/>
    <row r="63" s="89" customFormat="1"/>
    <row r="64" s="89" customFormat="1"/>
    <row r="65" s="89" customFormat="1"/>
    <row r="66" s="89" customFormat="1"/>
    <row r="67" s="89" customFormat="1"/>
    <row r="68" s="89" customFormat="1"/>
    <row r="69" s="89" customFormat="1"/>
    <row r="70" s="89" customFormat="1"/>
    <row r="71" s="89" customFormat="1"/>
    <row r="72" s="89" customFormat="1"/>
    <row r="73" s="89" customFormat="1"/>
    <row r="74" s="89" customFormat="1"/>
    <row r="75" s="89" customFormat="1"/>
    <row r="76" s="89" customFormat="1"/>
    <row r="77" s="89" customFormat="1"/>
    <row r="78" s="89" customFormat="1"/>
    <row r="79" s="89" customFormat="1"/>
    <row r="80" s="89" customFormat="1"/>
    <row r="81" s="89" customFormat="1"/>
    <row r="82" s="89" customFormat="1"/>
    <row r="83" s="89" customFormat="1"/>
    <row r="84" s="89" customFormat="1"/>
    <row r="85" s="89" customFormat="1"/>
    <row r="86" s="89" customFormat="1"/>
    <row r="87" s="89" customFormat="1"/>
    <row r="88" s="89" customFormat="1"/>
    <row r="89" s="89" customFormat="1"/>
    <row r="90" s="89" customFormat="1"/>
    <row r="91" s="89" customFormat="1"/>
    <row r="92" s="89" customFormat="1"/>
    <row r="93" s="89" customFormat="1"/>
    <row r="94" s="89" customFormat="1"/>
    <row r="95" s="89" customFormat="1"/>
    <row r="96" s="89" customFormat="1"/>
    <row r="97" s="89" customFormat="1"/>
    <row r="98" s="89" customFormat="1"/>
    <row r="99" s="89" customFormat="1"/>
    <row r="100" s="89" customFormat="1"/>
    <row r="101" s="89" customFormat="1"/>
    <row r="102" s="89" customFormat="1"/>
    <row r="103" s="89" customFormat="1"/>
    <row r="104" s="89" customFormat="1"/>
    <row r="105" s="89" customFormat="1"/>
    <row r="106" s="89" customFormat="1"/>
    <row r="107" s="89" customFormat="1"/>
    <row r="108" s="89" customFormat="1"/>
    <row r="109" s="89" customFormat="1"/>
    <row r="110" s="89" customFormat="1"/>
    <row r="111" s="89" customFormat="1"/>
    <row r="112" s="89" customFormat="1"/>
    <row r="113" s="89" customFormat="1"/>
    <row r="114" s="89" customFormat="1"/>
    <row r="115" s="89" customFormat="1"/>
    <row r="116" s="89" customFormat="1"/>
    <row r="117" s="89" customFormat="1"/>
    <row r="118" s="89" customFormat="1"/>
    <row r="119" s="89" customFormat="1"/>
    <row r="120" s="89" customFormat="1"/>
    <row r="121" s="89" customFormat="1"/>
    <row r="122" s="89" customFormat="1"/>
    <row r="123" s="89" customFormat="1"/>
    <row r="124" s="89" customFormat="1"/>
    <row r="125" s="89" customFormat="1"/>
    <row r="126" s="89" customFormat="1"/>
    <row r="127" s="89" customFormat="1"/>
    <row r="128" s="89" customFormat="1"/>
    <row r="129" s="89" customFormat="1"/>
    <row r="130" s="89" customFormat="1"/>
    <row r="131" s="89" customFormat="1"/>
    <row r="132" s="89" customFormat="1"/>
    <row r="133" s="89" customFormat="1"/>
    <row r="134" s="89" customFormat="1"/>
    <row r="135" s="89" customFormat="1"/>
    <row r="136" s="89" customFormat="1"/>
    <row r="137" s="89" customFormat="1"/>
    <row r="138" s="89" customFormat="1"/>
    <row r="139" s="89" customFormat="1"/>
    <row r="140" s="89" customFormat="1"/>
    <row r="141" s="89" customFormat="1"/>
    <row r="142" s="89" customFormat="1"/>
    <row r="143" s="89" customFormat="1"/>
    <row r="144" s="89" customFormat="1"/>
    <row r="145" s="89" customFormat="1"/>
    <row r="146" s="89" customFormat="1"/>
    <row r="147" s="89" customFormat="1"/>
    <row r="148" s="89" customFormat="1"/>
    <row r="149" s="89" customFormat="1"/>
    <row r="150" s="89" customFormat="1"/>
    <row r="151" s="89" customFormat="1"/>
    <row r="152" s="89" customFormat="1"/>
    <row r="153" s="89" customFormat="1"/>
    <row r="154" s="89" customFormat="1"/>
    <row r="155" s="89" customFormat="1"/>
    <row r="156" s="89" customFormat="1"/>
    <row r="157" s="89" customFormat="1"/>
    <row r="158" s="89" customFormat="1"/>
    <row r="159" s="89" customFormat="1"/>
    <row r="160" s="89" customFormat="1"/>
    <row r="161" s="89" customFormat="1"/>
    <row r="162" s="89" customFormat="1"/>
    <row r="163" s="89" customFormat="1"/>
    <row r="164" s="89" customFormat="1"/>
    <row r="165" s="89" customFormat="1"/>
    <row r="166" s="89" customFormat="1"/>
    <row r="167" s="89" customFormat="1"/>
    <row r="168" s="89" customFormat="1"/>
    <row r="169" s="89" customFormat="1"/>
    <row r="170" s="89" customFormat="1"/>
    <row r="171" s="89" customFormat="1"/>
    <row r="172" s="89" customFormat="1"/>
    <row r="173" s="89" customFormat="1"/>
    <row r="174" s="89" customFormat="1"/>
    <row r="175" s="89" customFormat="1"/>
    <row r="176" s="89" customFormat="1"/>
    <row r="177" s="89" customFormat="1"/>
    <row r="178" s="89" customFormat="1"/>
    <row r="179" s="89" customFormat="1"/>
    <row r="180" s="89" customFormat="1"/>
    <row r="181" s="89" customFormat="1"/>
    <row r="182" s="89" customFormat="1"/>
    <row r="183" s="89" customFormat="1"/>
    <row r="184" s="89" customFormat="1"/>
    <row r="185" s="89" customFormat="1"/>
    <row r="186" s="89" customFormat="1"/>
    <row r="187" s="89" customFormat="1"/>
    <row r="188" s="89" customFormat="1"/>
    <row r="189" s="89" customFormat="1"/>
    <row r="190" s="89" customFormat="1"/>
    <row r="191" s="89" customFormat="1"/>
    <row r="192" s="89" customFormat="1"/>
    <row r="193" s="89" customFormat="1"/>
    <row r="194" s="89" customFormat="1"/>
    <row r="195" s="89" customFormat="1"/>
    <row r="196" s="89" customFormat="1"/>
    <row r="197" s="89" customFormat="1"/>
    <row r="198" s="89" customFormat="1"/>
    <row r="199" s="89" customFormat="1"/>
    <row r="200" s="89" customFormat="1"/>
    <row r="201" s="89" customFormat="1"/>
    <row r="202" s="89" customFormat="1"/>
    <row r="203" s="89" customFormat="1"/>
    <row r="204" s="89" customFormat="1"/>
    <row r="205" s="89" customFormat="1"/>
    <row r="206" s="89" customFormat="1"/>
    <row r="207" s="89" customFormat="1"/>
    <row r="208" s="89" customFormat="1"/>
    <row r="209" s="89" customFormat="1"/>
    <row r="210" s="89" customFormat="1"/>
    <row r="211" s="89" customFormat="1"/>
    <row r="212" s="89" customFormat="1"/>
    <row r="213" s="89" customFormat="1"/>
    <row r="214" s="89" customFormat="1"/>
    <row r="215" s="89" customFormat="1"/>
    <row r="216" s="89" customFormat="1"/>
    <row r="217" s="89" customFormat="1"/>
    <row r="218" s="89" customFormat="1"/>
    <row r="219" s="89" customFormat="1"/>
    <row r="220" s="89" customFormat="1"/>
    <row r="221" s="89" customFormat="1"/>
    <row r="222" s="89" customFormat="1"/>
    <row r="223" s="89" customFormat="1"/>
    <row r="224" s="89" customFormat="1"/>
    <row r="225" s="89" customFormat="1"/>
    <row r="226" s="89" customFormat="1"/>
    <row r="227" s="89" customFormat="1"/>
    <row r="228" s="89" customFormat="1"/>
    <row r="229" s="89" customFormat="1"/>
    <row r="230" s="89" customFormat="1"/>
    <row r="231" s="89" customFormat="1"/>
    <row r="232" s="89" customFormat="1"/>
    <row r="233" s="89" customFormat="1"/>
    <row r="234" s="89" customFormat="1"/>
    <row r="235" s="89" customFormat="1"/>
    <row r="236" s="89" customFormat="1"/>
    <row r="237" s="89" customFormat="1"/>
    <row r="238" s="89" customFormat="1"/>
    <row r="239" s="89" customFormat="1"/>
    <row r="240" s="89" customFormat="1"/>
    <row r="241" s="89" customFormat="1"/>
    <row r="242" s="89" customFormat="1"/>
    <row r="243" s="89" customFormat="1"/>
    <row r="244" s="89" customFormat="1"/>
    <row r="245" s="89" customFormat="1"/>
    <row r="246" s="89" customFormat="1"/>
    <row r="247" s="89" customFormat="1"/>
    <row r="248" s="89" customFormat="1"/>
    <row r="249" s="89" customFormat="1"/>
    <row r="250" s="89" customFormat="1"/>
    <row r="251" s="89" customFormat="1"/>
    <row r="252" s="89" customFormat="1"/>
    <row r="253" s="89" customFormat="1"/>
    <row r="254" s="89" customFormat="1"/>
    <row r="255" s="89" customFormat="1"/>
    <row r="256" s="89" customFormat="1"/>
    <row r="257" s="89" customFormat="1"/>
    <row r="258" s="89" customFormat="1"/>
    <row r="259" s="89" customFormat="1"/>
    <row r="260" s="89" customFormat="1"/>
    <row r="261" s="89" customFormat="1"/>
    <row r="262" s="89" customFormat="1"/>
    <row r="263" s="89" customFormat="1"/>
    <row r="264" s="89" customFormat="1"/>
    <row r="265" s="89" customFormat="1"/>
    <row r="266" s="89" customFormat="1"/>
    <row r="267" s="89" customFormat="1"/>
    <row r="268" s="89" customFormat="1"/>
    <row r="269" s="89" customFormat="1"/>
    <row r="270" s="89" customFormat="1"/>
    <row r="271" s="89" customFormat="1"/>
    <row r="272" s="89" customFormat="1"/>
    <row r="273" spans="2:4" s="89" customFormat="1"/>
    <row r="274" spans="2:4" s="89" customFormat="1"/>
    <row r="275" spans="2:4" s="89" customFormat="1"/>
    <row r="276" spans="2:4" s="89" customFormat="1"/>
    <row r="277" spans="2:4" s="89" customFormat="1"/>
    <row r="278" spans="2:4" s="89" customFormat="1"/>
    <row r="279" spans="2:4" s="89" customFormat="1">
      <c r="B279" s="3"/>
      <c r="C279" s="3"/>
      <c r="D279" s="3"/>
    </row>
    <row r="280" spans="2:4" s="89" customFormat="1">
      <c r="B280" s="3"/>
      <c r="C280" s="3"/>
      <c r="D280" s="3"/>
    </row>
    <row r="281" spans="2:4" s="89" customFormat="1">
      <c r="B281" s="3"/>
      <c r="C281" s="3"/>
      <c r="D281" s="3"/>
    </row>
    <row r="282" spans="2:4" s="89" customFormat="1">
      <c r="B282" s="3"/>
      <c r="C282" s="3"/>
      <c r="D282" s="3"/>
    </row>
    <row r="283" spans="2:4" s="89" customFormat="1">
      <c r="B283" s="3"/>
      <c r="C283" s="3"/>
      <c r="D283" s="3"/>
    </row>
    <row r="284" spans="2:4" s="89" customFormat="1">
      <c r="B284" s="3"/>
      <c r="C284" s="3"/>
      <c r="D284" s="3"/>
    </row>
    <row r="285" spans="2:4" s="89" customFormat="1">
      <c r="B285" s="3"/>
      <c r="C285" s="3"/>
      <c r="D285" s="3"/>
    </row>
    <row r="286" spans="2:4" s="89" customFormat="1">
      <c r="B286" s="3"/>
      <c r="C286" s="3"/>
      <c r="D286" s="3"/>
    </row>
    <row r="287" spans="2:4" s="89" customFormat="1">
      <c r="B287" s="3"/>
      <c r="C287" s="3"/>
      <c r="D287" s="3"/>
    </row>
    <row r="288" spans="2:4" s="89" customFormat="1">
      <c r="B288" s="3"/>
      <c r="C288" s="3"/>
      <c r="D288" s="3"/>
    </row>
    <row r="289" spans="2:4" s="89" customFormat="1">
      <c r="B289" s="3"/>
      <c r="C289" s="3"/>
      <c r="D289" s="3"/>
    </row>
    <row r="290" spans="2:4" s="89" customFormat="1">
      <c r="B290" s="3"/>
      <c r="C290" s="3"/>
      <c r="D290" s="3"/>
    </row>
    <row r="291" spans="2:4" s="3" customFormat="1"/>
    <row r="292" spans="2:4" s="3" customFormat="1"/>
    <row r="293" spans="2:4" s="3" customFormat="1"/>
    <row r="294" spans="2:4" s="3" customFormat="1"/>
    <row r="295" spans="2:4" s="3" customFormat="1"/>
    <row r="296" spans="2:4" s="3" customFormat="1"/>
    <row r="297" spans="2:4" s="3" customFormat="1"/>
    <row r="298" spans="2:4" s="3" customFormat="1"/>
    <row r="299" spans="2:4" s="3" customFormat="1"/>
    <row r="300" spans="2:4" s="3" customFormat="1"/>
    <row r="301" spans="2:4" s="3" customFormat="1"/>
    <row r="302" spans="2:4" s="3" customFormat="1"/>
    <row r="303" spans="2:4" s="3" customFormat="1"/>
    <row r="304" spans="2: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pans="2:4" s="3" customFormat="1"/>
    <row r="690" spans="2:4" s="3" customFormat="1"/>
    <row r="691" spans="2:4" s="3" customFormat="1"/>
    <row r="692" spans="2:4" s="3" customFormat="1"/>
    <row r="693" spans="2:4" s="3" customFormat="1"/>
    <row r="694" spans="2:4" s="3" customFormat="1"/>
    <row r="695" spans="2:4" s="3" customFormat="1"/>
    <row r="696" spans="2:4" s="3" customFormat="1"/>
    <row r="697" spans="2:4" s="3" customFormat="1"/>
    <row r="698" spans="2:4" s="3" customFormat="1"/>
    <row r="699" spans="2:4" s="3" customFormat="1">
      <c r="B699" s="53"/>
      <c r="C699" s="6"/>
      <c r="D699" s="6"/>
    </row>
    <row r="700" spans="2:4" s="3" customFormat="1">
      <c r="B700" s="53"/>
      <c r="C700" s="6"/>
      <c r="D700" s="6"/>
    </row>
    <row r="701" spans="2:4" s="3" customFormat="1">
      <c r="B701" s="53"/>
      <c r="C701" s="6"/>
      <c r="D701" s="6"/>
    </row>
    <row r="702" spans="2:4" s="3" customFormat="1">
      <c r="B702" s="53"/>
      <c r="C702" s="6"/>
      <c r="D702" s="6"/>
    </row>
    <row r="703" spans="2:4" s="3" customFormat="1">
      <c r="B703" s="53"/>
      <c r="C703" s="6"/>
      <c r="D703" s="6"/>
    </row>
    <row r="704" spans="2:4" s="3" customFormat="1">
      <c r="B704" s="53"/>
      <c r="C704" s="6"/>
      <c r="D704" s="6"/>
    </row>
    <row r="705" spans="2:4" s="3" customFormat="1">
      <c r="B705" s="53"/>
      <c r="C705" s="6"/>
      <c r="D705" s="6"/>
    </row>
    <row r="706" spans="2:4" s="3" customFormat="1">
      <c r="B706" s="53"/>
      <c r="C706" s="6"/>
      <c r="D706" s="6"/>
    </row>
    <row r="707" spans="2:4" s="3" customFormat="1">
      <c r="B707" s="53"/>
      <c r="C707" s="6"/>
      <c r="D707" s="6"/>
    </row>
    <row r="708" spans="2:4" s="3" customFormat="1">
      <c r="B708" s="53"/>
      <c r="C708" s="6"/>
      <c r="D708" s="6"/>
    </row>
    <row r="709" spans="2:4" s="3" customFormat="1">
      <c r="B709" s="53"/>
      <c r="C709" s="6"/>
      <c r="D709" s="6"/>
    </row>
    <row r="710" spans="2:4" s="3" customFormat="1">
      <c r="B710" s="53"/>
      <c r="C710" s="6"/>
      <c r="D710" s="6"/>
    </row>
  </sheetData>
  <mergeCells count="39">
    <mergeCell ref="B10:B11"/>
    <mergeCell ref="F9:G9"/>
    <mergeCell ref="B12:B13"/>
    <mergeCell ref="F11:G11"/>
    <mergeCell ref="E21:F21"/>
    <mergeCell ref="B14:B15"/>
    <mergeCell ref="E19:F20"/>
    <mergeCell ref="E17:F18"/>
    <mergeCell ref="G16:H16"/>
    <mergeCell ref="E12:H12"/>
    <mergeCell ref="F10:G10"/>
    <mergeCell ref="E10:E11"/>
    <mergeCell ref="B25:B26"/>
    <mergeCell ref="E29:H29"/>
    <mergeCell ref="E22:F23"/>
    <mergeCell ref="K25:K26"/>
    <mergeCell ref="J25:J26"/>
    <mergeCell ref="J20:K21"/>
    <mergeCell ref="C14:C15"/>
    <mergeCell ref="C19:C20"/>
    <mergeCell ref="E26:F26"/>
    <mergeCell ref="E30:H31"/>
    <mergeCell ref="D14:D15"/>
    <mergeCell ref="E28:H28"/>
    <mergeCell ref="E15:F15"/>
    <mergeCell ref="C21:D21"/>
    <mergeCell ref="H14:H15"/>
    <mergeCell ref="D24:F24"/>
    <mergeCell ref="B1:H1"/>
    <mergeCell ref="B2:H2"/>
    <mergeCell ref="B8:B9"/>
    <mergeCell ref="C8:D8"/>
    <mergeCell ref="D5:D6"/>
    <mergeCell ref="B3:H3"/>
    <mergeCell ref="E4:F4"/>
    <mergeCell ref="H5:J6"/>
    <mergeCell ref="C5:C6"/>
    <mergeCell ref="E5:F6"/>
    <mergeCell ref="E7:H7"/>
  </mergeCells>
  <conditionalFormatting sqref="B7">
    <cfRule type="expression" dxfId="12" priority="20" stopIfTrue="1">
      <formula>#REF!="AHTF - 60% AMI Limit"</formula>
    </cfRule>
  </conditionalFormatting>
  <conditionalFormatting sqref="C10">
    <cfRule type="expression" dxfId="11" priority="21" stopIfTrue="1">
      <formula>$B$10="Rehab"</formula>
    </cfRule>
  </conditionalFormatting>
  <conditionalFormatting sqref="C11">
    <cfRule type="expression" dxfId="10" priority="22" stopIfTrue="1">
      <formula>$B$10="New Construction"</formula>
    </cfRule>
  </conditionalFormatting>
  <conditionalFormatting sqref="F10:G10 D10:D11">
    <cfRule type="expression" dxfId="9" priority="24" stopIfTrue="1">
      <formula>$B$10="Rehab"</formula>
    </cfRule>
  </conditionalFormatting>
  <conditionalFormatting sqref="F11:G11">
    <cfRule type="expression" dxfId="8" priority="23" stopIfTrue="1">
      <formula>$B$10="New Construction"</formula>
    </cfRule>
  </conditionalFormatting>
  <conditionalFormatting sqref="G17:H17">
    <cfRule type="expression" dxfId="7" priority="13" stopIfTrue="1">
      <formula>$G$16="Rehab"</formula>
    </cfRule>
    <cfRule type="expression" priority="14" stopIfTrue="1">
      <formula>$G$16="Rehab"</formula>
    </cfRule>
  </conditionalFormatting>
  <conditionalFormatting sqref="G18:H18">
    <cfRule type="expression" dxfId="6" priority="15" stopIfTrue="1">
      <formula>$G$16="New Construction"</formula>
    </cfRule>
  </conditionalFormatting>
  <conditionalFormatting sqref="G19:H19">
    <cfRule type="expression" dxfId="5" priority="3" stopIfTrue="1">
      <formula>$G$16="Rehab"</formula>
    </cfRule>
  </conditionalFormatting>
  <conditionalFormatting sqref="H17">
    <cfRule type="expression" dxfId="4" priority="18">
      <formula>$G$15="-"</formula>
    </cfRule>
  </conditionalFormatting>
  <conditionalFormatting sqref="H18">
    <cfRule type="expression" dxfId="3" priority="17">
      <formula>$G$16="-"</formula>
    </cfRule>
  </conditionalFormatting>
  <conditionalFormatting sqref="H19">
    <cfRule type="expression" dxfId="2" priority="26">
      <formula>$G$18="-"</formula>
    </cfRule>
  </conditionalFormatting>
  <conditionalFormatting sqref="H20">
    <cfRule type="expression" dxfId="1" priority="1" stopIfTrue="1">
      <formula>$G$16="Rehab"</formula>
    </cfRule>
    <cfRule type="expression" dxfId="0" priority="2">
      <formula>$G$18="-"</formula>
    </cfRule>
  </conditionalFormatting>
  <dataValidations count="1">
    <dataValidation allowBlank="1" showInputMessage="1" showErrorMessage="1" prompt="See table below delineating max subsidy per HERS rating." sqref="E28:H28" xr:uid="{00000000-0002-0000-0200-000000000000}"/>
  </dataValidations>
  <printOptions horizontalCentered="1"/>
  <pageMargins left="0.25" right="0.25" top="0.75" bottom="0.75" header="0.3" footer="0.3"/>
  <pageSetup fitToHeight="3" orientation="landscape" r:id="rId1"/>
  <headerFooter>
    <oddFooter>&amp;L&amp;"-,Regular"&amp;9&amp;F
&amp;A&amp;R&amp;"Calibri,Regular"&amp;9Page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CX52"/>
  <sheetViews>
    <sheetView topLeftCell="A14" zoomScale="95" zoomScaleNormal="95" zoomScaleSheetLayoutView="130" workbookViewId="0">
      <selection activeCell="C26" sqref="C26:D26"/>
    </sheetView>
  </sheetViews>
  <sheetFormatPr defaultColWidth="8.5703125" defaultRowHeight="12.75"/>
  <cols>
    <col min="1" max="1" width="2" style="460" customWidth="1"/>
    <col min="2" max="2" width="10.5703125" style="460" customWidth="1"/>
    <col min="3" max="3" width="5.42578125" style="460" customWidth="1"/>
    <col min="4" max="4" width="7.42578125" style="460" customWidth="1"/>
    <col min="5" max="5" width="0.5703125" style="460" customWidth="1"/>
    <col min="6" max="6" width="2.42578125" style="460" customWidth="1"/>
    <col min="7" max="9" width="8.5703125" style="460"/>
    <col min="10" max="10" width="15.140625" style="460" customWidth="1"/>
    <col min="11" max="12" width="8.5703125" style="460"/>
    <col min="13" max="13" width="1.5703125" style="460" customWidth="1"/>
    <col min="14" max="14" width="1.42578125" style="460" customWidth="1"/>
    <col min="15" max="19" width="8.5703125" style="460"/>
    <col min="20" max="20" width="24.5703125" style="460" customWidth="1"/>
    <col min="21" max="16384" width="8.5703125" style="460"/>
  </cols>
  <sheetData>
    <row r="1" spans="1:83" ht="15.75" customHeight="1">
      <c r="A1" s="1871" t="str">
        <f>file</f>
        <v>RHTF Single Family Homebuyer Development</v>
      </c>
      <c r="B1" s="1871"/>
      <c r="C1" s="1871"/>
      <c r="D1" s="1871"/>
      <c r="E1" s="1871"/>
      <c r="F1" s="1871"/>
      <c r="G1" s="1871"/>
      <c r="H1" s="1871"/>
      <c r="I1" s="1871"/>
      <c r="J1" s="1871"/>
      <c r="K1" s="1871"/>
      <c r="L1" s="1871"/>
      <c r="M1" s="1871"/>
      <c r="N1" s="562"/>
    </row>
    <row r="2" spans="1:83" ht="18.75">
      <c r="A2" s="1871" t="s">
        <v>681</v>
      </c>
      <c r="B2" s="1871"/>
      <c r="C2" s="1871"/>
      <c r="D2" s="1871"/>
      <c r="E2" s="1871"/>
      <c r="F2" s="1871"/>
      <c r="G2" s="1871"/>
      <c r="H2" s="1871"/>
      <c r="I2" s="1871"/>
      <c r="J2" s="1871"/>
      <c r="K2" s="1871"/>
      <c r="L2" s="1871"/>
      <c r="M2" s="1871"/>
      <c r="N2" s="562"/>
    </row>
    <row r="3" spans="1:83" ht="15">
      <c r="B3" s="1880" t="s">
        <v>368</v>
      </c>
      <c r="C3" s="1880"/>
      <c r="D3" s="1880"/>
      <c r="E3" s="1880"/>
      <c r="F3" s="1880"/>
      <c r="G3" s="1880"/>
      <c r="H3" s="1880"/>
      <c r="I3" s="1880"/>
      <c r="J3" s="1880"/>
      <c r="K3" s="1880"/>
      <c r="L3" s="1880"/>
      <c r="M3" s="1880"/>
      <c r="N3" s="562"/>
    </row>
    <row r="4" spans="1:83" ht="6.75" customHeight="1">
      <c r="A4" s="1876"/>
      <c r="B4" s="1876"/>
      <c r="C4" s="1876"/>
      <c r="D4" s="1876"/>
      <c r="E4" s="1876"/>
      <c r="F4" s="1876"/>
      <c r="G4" s="1877"/>
      <c r="H4" s="1877"/>
      <c r="I4" s="1877"/>
      <c r="J4" s="1877"/>
      <c r="K4" s="1877"/>
      <c r="L4" s="1877"/>
      <c r="N4" s="562"/>
    </row>
    <row r="5" spans="1:83" s="567" customFormat="1" ht="12">
      <c r="A5" s="563"/>
      <c r="B5" s="535" t="s">
        <v>618</v>
      </c>
      <c r="C5" s="564"/>
      <c r="D5" s="564"/>
      <c r="E5" s="564"/>
      <c r="F5" s="1903">
        <f>developer</f>
        <v>0</v>
      </c>
      <c r="G5" s="1903"/>
      <c r="H5" s="1903"/>
      <c r="I5" s="1903"/>
      <c r="J5" s="565"/>
      <c r="K5" s="531" t="s">
        <v>277</v>
      </c>
      <c r="L5" s="533">
        <f>ProjNum</f>
        <v>0</v>
      </c>
      <c r="M5" s="564"/>
      <c r="N5" s="566"/>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535" t="s">
        <v>32</v>
      </c>
      <c r="C6" s="564"/>
      <c r="D6" s="564"/>
      <c r="E6" s="564"/>
      <c r="F6" s="1903">
        <f>proj</f>
        <v>0</v>
      </c>
      <c r="G6" s="1903"/>
      <c r="H6" s="1903"/>
      <c r="I6" s="1903"/>
      <c r="J6" s="565"/>
      <c r="K6" s="568"/>
      <c r="L6" s="569"/>
      <c r="M6" s="564"/>
      <c r="N6" s="566"/>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59"/>
      <c r="C7" s="564"/>
      <c r="D7" s="564"/>
      <c r="E7" s="564"/>
      <c r="F7" s="569">
        <f>city</f>
        <v>0</v>
      </c>
      <c r="G7" s="564"/>
      <c r="H7" s="569">
        <f>zip</f>
        <v>0</v>
      </c>
      <c r="I7" s="569"/>
      <c r="J7" s="565"/>
      <c r="K7" s="564"/>
      <c r="L7" s="564"/>
      <c r="M7" s="564"/>
      <c r="N7" s="566"/>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67" customFormat="1" ht="12">
      <c r="A8" s="563"/>
      <c r="B8" s="1883" t="s">
        <v>275</v>
      </c>
      <c r="C8" s="1883"/>
      <c r="D8" s="1883"/>
      <c r="E8" s="564"/>
      <c r="F8" s="533">
        <f>buyer</f>
        <v>0</v>
      </c>
      <c r="G8" s="569"/>
      <c r="H8" s="570"/>
      <c r="I8" s="565"/>
      <c r="J8" s="565"/>
      <c r="K8" s="564"/>
      <c r="L8" s="564"/>
      <c r="M8" s="564"/>
      <c r="N8" s="566"/>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c r="BP8" s="563"/>
      <c r="BQ8" s="563"/>
      <c r="BR8" s="563"/>
      <c r="BS8" s="563"/>
      <c r="BT8" s="563"/>
      <c r="BU8" s="563"/>
      <c r="BV8" s="563"/>
      <c r="BW8" s="563"/>
      <c r="BX8" s="563"/>
      <c r="BY8" s="563"/>
      <c r="BZ8" s="563"/>
      <c r="CA8" s="563"/>
      <c r="CB8" s="563"/>
      <c r="CC8" s="563"/>
      <c r="CD8" s="563"/>
      <c r="CE8" s="563"/>
    </row>
    <row r="9" spans="1:83" s="571" customFormat="1" ht="3.75" customHeight="1">
      <c r="C9" s="251"/>
      <c r="D9" s="252"/>
      <c r="E9" s="572"/>
      <c r="F9" s="573"/>
      <c r="G9" s="574"/>
      <c r="H9" s="574"/>
      <c r="I9" s="574"/>
      <c r="N9" s="575"/>
    </row>
    <row r="10" spans="1:83" s="193" customFormat="1" ht="13.5" customHeight="1">
      <c r="B10" s="1882" t="s">
        <v>490</v>
      </c>
      <c r="C10" s="1882"/>
      <c r="D10" s="1882"/>
      <c r="E10" s="576"/>
      <c r="F10" s="1881"/>
      <c r="G10" s="1879"/>
      <c r="H10" s="1878" t="s">
        <v>278</v>
      </c>
      <c r="I10" s="1878"/>
      <c r="J10" s="1879"/>
      <c r="K10" s="1879"/>
      <c r="L10" s="1879"/>
      <c r="N10" s="577"/>
    </row>
    <row r="11" spans="1:83" s="193" customFormat="1" ht="13.5" customHeight="1">
      <c r="B11" s="1882" t="s">
        <v>577</v>
      </c>
      <c r="C11" s="1882"/>
      <c r="D11" s="1882"/>
      <c r="E11" s="576"/>
      <c r="F11" s="1879"/>
      <c r="G11" s="1879"/>
      <c r="H11" s="1878" t="s">
        <v>278</v>
      </c>
      <c r="I11" s="1878"/>
      <c r="J11" s="1879"/>
      <c r="K11" s="1879"/>
      <c r="L11" s="1879"/>
      <c r="N11" s="577"/>
    </row>
    <row r="12" spans="1:83" ht="18.600000000000001" customHeight="1">
      <c r="B12" s="1911" t="s">
        <v>370</v>
      </c>
      <c r="C12" s="1911"/>
      <c r="D12" s="1911"/>
      <c r="E12" s="1911"/>
      <c r="F12" s="1911"/>
      <c r="G12" s="1911"/>
      <c r="N12" s="562"/>
      <c r="O12" s="958" t="s">
        <v>373</v>
      </c>
      <c r="P12" s="959"/>
      <c r="Q12" s="959"/>
      <c r="R12" s="959"/>
      <c r="S12" s="959"/>
      <c r="T12" s="959"/>
      <c r="U12" s="578"/>
      <c r="V12" s="578"/>
      <c r="W12" s="578"/>
      <c r="X12" s="578"/>
      <c r="Y12" s="578"/>
    </row>
    <row r="13" spans="1:83" ht="12.95" customHeight="1">
      <c r="B13" s="1900" t="s">
        <v>34</v>
      </c>
      <c r="C13" s="1905"/>
      <c r="D13" s="1906"/>
      <c r="E13" s="579"/>
      <c r="F13" s="469" t="s">
        <v>48</v>
      </c>
      <c r="G13" s="580" t="s">
        <v>493</v>
      </c>
      <c r="H13" s="580"/>
      <c r="I13" s="580"/>
      <c r="J13" s="580"/>
      <c r="K13" s="580"/>
      <c r="L13" s="580"/>
      <c r="M13" s="580"/>
      <c r="N13" s="562"/>
      <c r="O13" s="1884" t="s">
        <v>539</v>
      </c>
      <c r="P13" s="1884"/>
      <c r="Q13" s="1884"/>
      <c r="R13" s="1884"/>
      <c r="S13" s="1884"/>
      <c r="T13" s="1884"/>
      <c r="U13" s="578"/>
      <c r="V13" s="578"/>
      <c r="W13" s="578"/>
      <c r="X13" s="578"/>
      <c r="Y13" s="578"/>
    </row>
    <row r="14" spans="1:83">
      <c r="B14" s="1901"/>
      <c r="C14" s="1907"/>
      <c r="D14" s="1908"/>
      <c r="E14" s="551"/>
      <c r="F14" s="470"/>
      <c r="G14" s="581" t="s">
        <v>353</v>
      </c>
      <c r="N14" s="562"/>
      <c r="O14" s="1885"/>
      <c r="P14" s="1885"/>
      <c r="Q14" s="1885"/>
      <c r="R14" s="1885"/>
      <c r="S14" s="1885"/>
      <c r="T14" s="1885"/>
      <c r="U14" s="578"/>
      <c r="V14" s="578"/>
      <c r="W14" s="578"/>
      <c r="X14" s="578"/>
      <c r="Y14" s="578"/>
    </row>
    <row r="15" spans="1:83">
      <c r="B15" s="1901"/>
      <c r="C15" s="1907"/>
      <c r="D15" s="1908"/>
      <c r="E15" s="551"/>
      <c r="F15" s="470"/>
      <c r="G15" s="581" t="s">
        <v>352</v>
      </c>
      <c r="N15" s="562"/>
      <c r="O15" s="1885"/>
      <c r="P15" s="1885"/>
      <c r="Q15" s="1885"/>
      <c r="R15" s="1885"/>
      <c r="S15" s="1885"/>
      <c r="T15" s="1885"/>
      <c r="U15" s="578"/>
      <c r="V15" s="578"/>
      <c r="W15" s="578"/>
      <c r="X15" s="578"/>
      <c r="Y15" s="578"/>
    </row>
    <row r="16" spans="1:83">
      <c r="B16" s="1901"/>
      <c r="C16" s="1907"/>
      <c r="D16" s="1908"/>
      <c r="F16" s="470"/>
      <c r="G16" s="581" t="s">
        <v>270</v>
      </c>
      <c r="N16" s="562"/>
      <c r="O16" s="1885"/>
      <c r="P16" s="1885"/>
      <c r="Q16" s="1885"/>
      <c r="R16" s="1885"/>
      <c r="S16" s="1885"/>
      <c r="T16" s="1885"/>
      <c r="U16" s="578"/>
      <c r="V16" s="578"/>
      <c r="W16" s="578"/>
      <c r="X16" s="578"/>
      <c r="Y16" s="578"/>
    </row>
    <row r="17" spans="2:25">
      <c r="B17" s="1901"/>
      <c r="C17" s="1907"/>
      <c r="D17" s="1908"/>
      <c r="F17" s="470"/>
      <c r="G17" s="581" t="s">
        <v>605</v>
      </c>
      <c r="N17" s="562"/>
      <c r="O17" s="1885"/>
      <c r="P17" s="1885"/>
      <c r="Q17" s="1885"/>
      <c r="R17" s="1885"/>
      <c r="S17" s="1885"/>
      <c r="T17" s="1885"/>
      <c r="U17" s="578"/>
      <c r="V17" s="578"/>
      <c r="W17" s="578"/>
      <c r="X17" s="578"/>
      <c r="Y17" s="578"/>
    </row>
    <row r="18" spans="2:25">
      <c r="B18" s="1901"/>
      <c r="C18" s="1907"/>
      <c r="D18" s="1908"/>
      <c r="F18" s="470"/>
      <c r="G18" s="581" t="s">
        <v>271</v>
      </c>
      <c r="N18" s="562"/>
      <c r="O18" s="1885"/>
      <c r="P18" s="1885"/>
      <c r="Q18" s="1885"/>
      <c r="R18" s="1885"/>
      <c r="S18" s="1885"/>
      <c r="T18" s="1885"/>
      <c r="U18" s="578"/>
      <c r="V18" s="578"/>
      <c r="W18" s="578"/>
      <c r="X18" s="578"/>
      <c r="Y18" s="578"/>
    </row>
    <row r="19" spans="2:25">
      <c r="B19" s="1901"/>
      <c r="C19" s="1907"/>
      <c r="D19" s="1908"/>
      <c r="F19" s="470"/>
      <c r="G19" s="581" t="s">
        <v>54</v>
      </c>
      <c r="N19" s="562"/>
      <c r="O19" s="1885"/>
      <c r="P19" s="1885"/>
      <c r="Q19" s="1885"/>
      <c r="R19" s="1885"/>
      <c r="S19" s="1885"/>
      <c r="T19" s="1885"/>
      <c r="U19" s="578"/>
      <c r="V19" s="578"/>
      <c r="W19" s="578"/>
      <c r="X19" s="578"/>
      <c r="Y19" s="578"/>
    </row>
    <row r="20" spans="2:25">
      <c r="B20" s="1901"/>
      <c r="C20" s="1907"/>
      <c r="D20" s="1908"/>
      <c r="F20" s="470"/>
      <c r="G20" s="581" t="s">
        <v>495</v>
      </c>
      <c r="N20" s="562"/>
      <c r="O20" s="1885"/>
      <c r="P20" s="1885"/>
      <c r="Q20" s="1885"/>
      <c r="R20" s="1885"/>
      <c r="S20" s="1885"/>
      <c r="T20" s="1885"/>
      <c r="U20" s="578"/>
      <c r="V20" s="578"/>
      <c r="W20" s="578"/>
      <c r="X20" s="578"/>
      <c r="Y20" s="578"/>
    </row>
    <row r="21" spans="2:25">
      <c r="B21" s="1901"/>
      <c r="C21" s="1909"/>
      <c r="D21" s="1910"/>
      <c r="E21" s="582"/>
      <c r="F21" s="471"/>
      <c r="G21" s="583" t="s">
        <v>683</v>
      </c>
      <c r="H21" s="582"/>
      <c r="I21" s="582"/>
      <c r="J21" s="582"/>
      <c r="K21" s="582"/>
      <c r="L21" s="582"/>
      <c r="M21" s="582"/>
      <c r="N21" s="562"/>
      <c r="O21" s="1886"/>
      <c r="P21" s="1886"/>
      <c r="Q21" s="1886"/>
      <c r="R21" s="1886"/>
      <c r="S21" s="1886"/>
      <c r="T21" s="1886"/>
      <c r="U21" s="578"/>
      <c r="V21" s="578"/>
      <c r="W21" s="578"/>
      <c r="X21" s="578"/>
      <c r="Y21" s="578"/>
    </row>
    <row r="22" spans="2:25" ht="12.95" customHeight="1">
      <c r="B22" s="1901"/>
      <c r="C22" s="1874"/>
      <c r="D22" s="1875"/>
      <c r="F22" s="470" t="s">
        <v>49</v>
      </c>
      <c r="G22" s="472" t="s">
        <v>192</v>
      </c>
      <c r="H22" s="584"/>
      <c r="I22" s="584"/>
      <c r="J22" s="584"/>
      <c r="K22" s="584"/>
      <c r="L22" s="584"/>
      <c r="M22" s="584"/>
      <c r="N22" s="562"/>
      <c r="O22" s="1887" t="s">
        <v>496</v>
      </c>
      <c r="P22" s="1887"/>
      <c r="Q22" s="1887"/>
      <c r="R22" s="1887"/>
      <c r="S22" s="1887"/>
      <c r="T22" s="1887"/>
      <c r="U22" s="578"/>
      <c r="V22" s="578"/>
      <c r="W22" s="578"/>
      <c r="X22" s="578"/>
      <c r="Y22" s="578"/>
    </row>
    <row r="23" spans="2:25">
      <c r="B23" s="1901"/>
      <c r="C23" s="1874"/>
      <c r="D23" s="1875"/>
      <c r="F23" s="473" t="s">
        <v>51</v>
      </c>
      <c r="G23" s="474" t="s">
        <v>272</v>
      </c>
      <c r="H23" s="585"/>
      <c r="I23" s="585"/>
      <c r="J23" s="585"/>
      <c r="K23" s="585"/>
      <c r="L23" s="585"/>
      <c r="M23" s="585"/>
      <c r="N23" s="562"/>
      <c r="O23" s="1872" t="s">
        <v>377</v>
      </c>
      <c r="P23" s="1872"/>
      <c r="Q23" s="1872"/>
      <c r="R23" s="1872"/>
      <c r="S23" s="1872"/>
      <c r="T23" s="1872"/>
      <c r="U23" s="578"/>
      <c r="V23" s="578"/>
      <c r="W23" s="578"/>
      <c r="X23" s="578"/>
      <c r="Y23" s="578"/>
    </row>
    <row r="24" spans="2:25">
      <c r="B24" s="1901"/>
      <c r="C24" s="1874"/>
      <c r="D24" s="1875"/>
      <c r="F24" s="470" t="s">
        <v>52</v>
      </c>
      <c r="G24" s="475" t="s">
        <v>371</v>
      </c>
      <c r="N24" s="562"/>
      <c r="O24" s="959" t="s">
        <v>376</v>
      </c>
      <c r="P24" s="959"/>
      <c r="Q24" s="959"/>
      <c r="R24" s="959"/>
      <c r="S24" s="959"/>
      <c r="T24" s="959"/>
      <c r="U24" s="578"/>
      <c r="V24" s="578"/>
      <c r="W24" s="578"/>
      <c r="X24" s="578"/>
      <c r="Y24" s="578"/>
    </row>
    <row r="25" spans="2:25">
      <c r="B25" s="1901"/>
      <c r="C25" s="1874"/>
      <c r="D25" s="1875"/>
      <c r="F25" s="473" t="s">
        <v>53</v>
      </c>
      <c r="G25" s="474" t="s">
        <v>443</v>
      </c>
      <c r="H25" s="585"/>
      <c r="I25" s="585"/>
      <c r="J25" s="585"/>
      <c r="K25" s="585"/>
      <c r="L25" s="585"/>
      <c r="M25" s="585"/>
      <c r="N25" s="562"/>
      <c r="O25" s="1872"/>
      <c r="P25" s="1872"/>
      <c r="Q25" s="1872"/>
      <c r="R25" s="1872"/>
      <c r="S25" s="1872"/>
      <c r="T25" s="1872"/>
      <c r="U25" s="578"/>
      <c r="V25" s="578"/>
      <c r="W25" s="578"/>
      <c r="X25" s="578"/>
      <c r="Y25" s="578"/>
    </row>
    <row r="26" spans="2:25" ht="28.5" customHeight="1">
      <c r="B26" s="1901"/>
      <c r="C26" s="1874"/>
      <c r="D26" s="1875"/>
      <c r="F26" s="470" t="s">
        <v>497</v>
      </c>
      <c r="G26" s="1889" t="s">
        <v>861</v>
      </c>
      <c r="H26" s="1889"/>
      <c r="I26" s="1889"/>
      <c r="J26" s="1889"/>
      <c r="K26" s="1889"/>
      <c r="L26" s="1889"/>
      <c r="N26" s="562"/>
      <c r="O26" s="1873" t="s">
        <v>862</v>
      </c>
      <c r="P26" s="1873"/>
      <c r="Q26" s="1873"/>
      <c r="R26" s="1873"/>
      <c r="S26" s="1873"/>
      <c r="T26" s="1873"/>
      <c r="U26" s="578"/>
      <c r="V26" s="578"/>
      <c r="W26" s="578"/>
      <c r="X26" s="578"/>
      <c r="Y26" s="578"/>
    </row>
    <row r="27" spans="2:25" ht="15" customHeight="1">
      <c r="B27" s="1901"/>
      <c r="C27" s="1897"/>
      <c r="D27" s="1898"/>
      <c r="F27" s="477" t="s">
        <v>374</v>
      </c>
      <c r="G27" s="476" t="s">
        <v>604</v>
      </c>
      <c r="H27" s="957"/>
      <c r="I27" s="957"/>
      <c r="J27" s="957"/>
      <c r="N27" s="562"/>
      <c r="O27" s="1784" t="s">
        <v>874</v>
      </c>
      <c r="P27" s="959"/>
      <c r="Q27" s="959"/>
      <c r="R27" s="959"/>
      <c r="S27" s="959"/>
      <c r="T27" s="959"/>
      <c r="U27" s="578"/>
      <c r="V27" s="578"/>
      <c r="W27" s="578"/>
      <c r="X27" s="578"/>
      <c r="Y27" s="578"/>
    </row>
    <row r="28" spans="2:25" ht="12.75" customHeight="1">
      <c r="B28" s="1901"/>
      <c r="C28" s="1874"/>
      <c r="D28" s="1875"/>
      <c r="F28" s="1740" t="s">
        <v>369</v>
      </c>
      <c r="G28" s="1782" t="s">
        <v>491</v>
      </c>
      <c r="H28" s="1783"/>
      <c r="I28" s="1783"/>
      <c r="J28" s="1783"/>
      <c r="K28" s="1783"/>
      <c r="L28" s="1783"/>
      <c r="M28" s="1783"/>
      <c r="N28" s="562"/>
      <c r="O28" s="1888" t="s">
        <v>372</v>
      </c>
      <c r="P28" s="1888"/>
      <c r="Q28" s="1888"/>
      <c r="R28" s="1888"/>
      <c r="S28" s="1888"/>
      <c r="T28" s="1888"/>
      <c r="U28" s="578"/>
      <c r="V28" s="578"/>
      <c r="W28" s="578"/>
      <c r="X28" s="578"/>
      <c r="Y28" s="578"/>
    </row>
    <row r="29" spans="2:25" ht="12.75" customHeight="1">
      <c r="B29" s="1901"/>
      <c r="C29" s="1770"/>
      <c r="D29" s="1771"/>
      <c r="F29" s="1779" t="s">
        <v>991</v>
      </c>
      <c r="G29" s="1780" t="s">
        <v>992</v>
      </c>
      <c r="H29" s="1781"/>
      <c r="I29" s="1781"/>
      <c r="J29" s="1781"/>
      <c r="K29" s="1781"/>
      <c r="L29" s="1781"/>
      <c r="M29" s="1781"/>
      <c r="N29" s="562"/>
      <c r="O29" s="1892" t="s">
        <v>993</v>
      </c>
      <c r="P29" s="1893"/>
      <c r="Q29" s="1893"/>
      <c r="R29" s="1893"/>
      <c r="S29" s="1893"/>
      <c r="T29" s="1893"/>
      <c r="U29" s="578"/>
      <c r="V29" s="578"/>
      <c r="W29" s="578"/>
      <c r="X29" s="578"/>
      <c r="Y29" s="578"/>
    </row>
    <row r="30" spans="2:25" ht="12.75" customHeight="1">
      <c r="B30" s="1901"/>
      <c r="C30" s="1770"/>
      <c r="D30" s="1771"/>
      <c r="F30" s="470" t="s">
        <v>375</v>
      </c>
      <c r="G30" s="1912" t="s">
        <v>863</v>
      </c>
      <c r="H30" s="1912"/>
      <c r="I30" s="1912"/>
      <c r="J30" s="1912"/>
      <c r="K30" s="1912"/>
      <c r="L30" s="1912"/>
      <c r="M30" s="1912"/>
      <c r="N30" s="562"/>
      <c r="O30" s="1894" t="s">
        <v>873</v>
      </c>
      <c r="P30" s="1894"/>
      <c r="Q30" s="1894"/>
      <c r="R30" s="1894"/>
      <c r="S30" s="1894"/>
      <c r="T30" s="1894"/>
      <c r="U30" s="578"/>
      <c r="V30" s="578"/>
      <c r="W30" s="578"/>
      <c r="X30" s="578"/>
      <c r="Y30" s="578"/>
    </row>
    <row r="31" spans="2:25" ht="52.35" customHeight="1">
      <c r="B31" s="1902"/>
      <c r="C31" s="1874"/>
      <c r="D31" s="1875"/>
      <c r="F31" s="470" t="s">
        <v>991</v>
      </c>
      <c r="G31" s="1890" t="s">
        <v>1004</v>
      </c>
      <c r="H31" s="1890"/>
      <c r="I31" s="1890"/>
      <c r="J31" s="1890"/>
      <c r="K31" s="1890"/>
      <c r="L31" s="1890"/>
      <c r="M31" s="1890"/>
      <c r="N31" s="562"/>
      <c r="O31" s="1891" t="s">
        <v>1003</v>
      </c>
      <c r="P31" s="1891"/>
      <c r="Q31" s="1891"/>
      <c r="R31" s="1891"/>
      <c r="S31" s="1891"/>
      <c r="T31" s="1891"/>
      <c r="U31" s="578"/>
      <c r="V31" s="578"/>
      <c r="W31" s="578"/>
      <c r="X31" s="578"/>
      <c r="Y31" s="578"/>
    </row>
    <row r="32" spans="2:25">
      <c r="B32" s="586"/>
      <c r="C32" s="586"/>
      <c r="D32" s="586"/>
      <c r="F32" s="580"/>
      <c r="G32" s="580"/>
      <c r="H32" s="580"/>
      <c r="I32" s="580"/>
      <c r="J32" s="580"/>
      <c r="M32" s="580"/>
      <c r="N32" s="562"/>
    </row>
    <row r="33" spans="1:102" ht="18.75" customHeight="1">
      <c r="B33" s="342" t="s">
        <v>388</v>
      </c>
      <c r="C33" s="1915" t="s">
        <v>0</v>
      </c>
      <c r="D33" s="1915"/>
      <c r="E33" s="1915"/>
      <c r="F33" s="1915"/>
      <c r="G33" s="1915"/>
      <c r="H33" s="1915"/>
      <c r="I33" s="1915"/>
      <c r="J33" s="1915"/>
      <c r="K33" s="1915"/>
      <c r="L33" s="1915"/>
      <c r="M33" s="1915"/>
      <c r="N33" s="587"/>
    </row>
    <row r="34" spans="1:102" ht="18.75" customHeight="1">
      <c r="B34" s="1915" t="s">
        <v>0</v>
      </c>
      <c r="C34" s="1915"/>
      <c r="D34" s="1915"/>
      <c r="E34" s="1915"/>
      <c r="F34" s="1915"/>
      <c r="G34" s="1915"/>
      <c r="H34" s="1915"/>
      <c r="I34" s="1915"/>
      <c r="J34" s="1915"/>
      <c r="K34" s="1915"/>
      <c r="L34" s="1915"/>
      <c r="M34" s="1915"/>
      <c r="N34" s="587"/>
    </row>
    <row r="35" spans="1:102" ht="18.75" customHeight="1">
      <c r="B35" s="1916"/>
      <c r="C35" s="1916"/>
      <c r="D35" s="1916"/>
      <c r="E35" s="1916"/>
      <c r="F35" s="1916"/>
      <c r="G35" s="1916"/>
      <c r="H35" s="1916"/>
      <c r="I35" s="1916"/>
      <c r="J35" s="1916"/>
      <c r="K35" s="1916"/>
      <c r="L35" s="1916"/>
      <c r="M35" s="1916"/>
      <c r="N35" s="587"/>
    </row>
    <row r="36" spans="1:102" ht="36.6" customHeight="1">
      <c r="B36" s="1914" t="s">
        <v>378</v>
      </c>
      <c r="C36" s="1914"/>
      <c r="D36" s="1914"/>
      <c r="E36" s="1914"/>
      <c r="F36" s="1914"/>
      <c r="G36" s="1914"/>
      <c r="H36" s="1914"/>
      <c r="I36" s="1914"/>
      <c r="J36" s="1914"/>
      <c r="K36" s="1914"/>
      <c r="L36" s="1914"/>
      <c r="M36" s="230"/>
      <c r="N36" s="587"/>
    </row>
    <row r="37" spans="1:102" s="122" customFormat="1" ht="27" customHeight="1">
      <c r="A37" s="124"/>
      <c r="B37" s="231" t="s">
        <v>864</v>
      </c>
      <c r="K37" s="232"/>
      <c r="L37" s="133"/>
      <c r="M37" s="132"/>
      <c r="N37" s="478"/>
      <c r="O37" s="132"/>
      <c r="P37" s="132"/>
      <c r="Q37" s="132"/>
      <c r="R37" s="132"/>
      <c r="S37" s="132"/>
      <c r="T37" s="132"/>
    </row>
    <row r="38" spans="1:102" s="105" customFormat="1" ht="40.5" customHeight="1">
      <c r="A38" s="124"/>
      <c r="B38" s="1896" t="s">
        <v>494</v>
      </c>
      <c r="C38" s="1896"/>
      <c r="D38" s="1896"/>
      <c r="E38" s="1896"/>
      <c r="F38" s="1896"/>
      <c r="G38" s="1896"/>
      <c r="H38" s="1896"/>
      <c r="I38" s="1896"/>
      <c r="J38" s="1896"/>
      <c r="K38" s="1896"/>
      <c r="L38" s="1896"/>
      <c r="M38" s="1896"/>
      <c r="N38" s="479"/>
      <c r="O38" s="68"/>
      <c r="P38" s="68"/>
      <c r="Q38" s="68"/>
      <c r="R38" s="68"/>
      <c r="S38" s="68"/>
    </row>
    <row r="39" spans="1:102" ht="77.25" customHeight="1">
      <c r="B39" s="1896" t="s">
        <v>492</v>
      </c>
      <c r="C39" s="1896"/>
      <c r="D39" s="1896"/>
      <c r="E39" s="1896"/>
      <c r="F39" s="1896"/>
      <c r="G39" s="1896"/>
      <c r="H39" s="1896"/>
      <c r="I39" s="1896"/>
      <c r="J39" s="1896"/>
      <c r="K39" s="1896"/>
      <c r="L39" s="1896"/>
      <c r="M39" s="1896"/>
      <c r="N39" s="562"/>
      <c r="P39" s="23"/>
    </row>
    <row r="40" spans="1:102" s="105" customFormat="1" ht="71.25" customHeight="1">
      <c r="A40" s="124"/>
      <c r="B40" s="1896" t="s">
        <v>865</v>
      </c>
      <c r="C40" s="1896"/>
      <c r="D40" s="1896"/>
      <c r="E40" s="1896"/>
      <c r="F40" s="1896"/>
      <c r="G40" s="1896"/>
      <c r="H40" s="1896"/>
      <c r="I40" s="1896"/>
      <c r="J40" s="1896"/>
      <c r="K40" s="1896"/>
      <c r="L40" s="1896"/>
      <c r="M40" s="1896"/>
      <c r="N40" s="1896"/>
      <c r="O40" s="1896"/>
      <c r="P40" s="1896"/>
      <c r="Q40" s="1896"/>
      <c r="R40" s="1896"/>
      <c r="S40" s="1896"/>
      <c r="T40" s="1896"/>
      <c r="U40" s="1896"/>
      <c r="V40" s="1896"/>
      <c r="W40" s="1896"/>
      <c r="X40" s="1896"/>
      <c r="Y40" s="1896"/>
    </row>
    <row r="41" spans="1:102" s="105" customFormat="1" ht="34.5" customHeight="1">
      <c r="A41" s="124"/>
      <c r="B41" s="1904" t="s">
        <v>866</v>
      </c>
      <c r="C41" s="1904"/>
      <c r="D41" s="1904"/>
      <c r="E41" s="1904"/>
      <c r="F41" s="1904"/>
      <c r="G41" s="1904"/>
      <c r="H41" s="1904"/>
      <c r="I41" s="1904"/>
      <c r="J41" s="1904"/>
      <c r="K41" s="1904"/>
      <c r="L41" s="1904"/>
      <c r="M41" s="1904"/>
      <c r="N41" s="1896"/>
      <c r="O41" s="1896"/>
      <c r="P41" s="1896"/>
      <c r="Q41" s="1896"/>
      <c r="R41" s="1896"/>
      <c r="S41" s="1896"/>
      <c r="T41" s="1896"/>
      <c r="U41" s="1896"/>
      <c r="V41" s="1896"/>
      <c r="W41" s="1896"/>
      <c r="X41" s="1896"/>
      <c r="Y41" s="1896"/>
    </row>
    <row r="42" spans="1:102" s="134" customFormat="1" ht="15">
      <c r="A42" s="222"/>
      <c r="B42" s="224" t="s">
        <v>264</v>
      </c>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row>
    <row r="43" spans="1:102" s="105" customFormat="1" ht="7.5" customHeight="1">
      <c r="A43" s="124"/>
      <c r="E43" s="136"/>
    </row>
    <row r="44" spans="1:102" s="105" customFormat="1" ht="18.75" customHeight="1">
      <c r="A44" s="124"/>
      <c r="B44" s="1913"/>
      <c r="C44" s="1913"/>
      <c r="D44" s="1913"/>
      <c r="E44" s="1913"/>
      <c r="F44" s="1913"/>
      <c r="G44" s="1913"/>
      <c r="H44" s="1913"/>
      <c r="I44" s="1913"/>
      <c r="J44" s="1913"/>
      <c r="K44" s="137"/>
      <c r="L44" s="137"/>
    </row>
    <row r="45" spans="1:102" s="141" customFormat="1" ht="12">
      <c r="A45" s="223"/>
      <c r="B45" s="139" t="s">
        <v>193</v>
      </c>
      <c r="C45" s="138"/>
      <c r="D45" s="138"/>
      <c r="E45" s="140"/>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row>
    <row r="46" spans="1:102" s="141" customFormat="1" ht="24" customHeight="1">
      <c r="A46" s="223"/>
      <c r="B46" s="142"/>
      <c r="C46" s="142"/>
      <c r="D46" s="142"/>
      <c r="E46" s="142"/>
      <c r="F46" s="143"/>
      <c r="G46" s="144"/>
      <c r="H46" s="144"/>
      <c r="I46" s="144"/>
      <c r="J46" s="144"/>
      <c r="K46" s="145"/>
      <c r="L46" s="145"/>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row>
    <row r="47" spans="1:102" s="141" customFormat="1" ht="15.75" customHeight="1">
      <c r="A47" s="223"/>
      <c r="B47" s="139" t="s">
        <v>28</v>
      </c>
      <c r="C47" s="138"/>
      <c r="D47" s="138"/>
      <c r="E47" s="140"/>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row>
    <row r="48" spans="1:102" s="141" customFormat="1" ht="15" customHeight="1">
      <c r="A48" s="223"/>
      <c r="B48" s="1899"/>
      <c r="C48" s="1899"/>
      <c r="D48" s="1899"/>
      <c r="E48" s="1899"/>
      <c r="F48" s="1899"/>
      <c r="G48" s="1899"/>
      <c r="H48" s="1899"/>
      <c r="I48" s="1899"/>
      <c r="J48" s="1899"/>
      <c r="K48" s="145"/>
      <c r="L48" s="145"/>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row>
    <row r="49" spans="1:102" s="141" customFormat="1" ht="16.5" customHeight="1">
      <c r="A49" s="223"/>
      <c r="B49" s="139" t="s">
        <v>194</v>
      </c>
      <c r="C49" s="138"/>
      <c r="D49" s="138"/>
      <c r="E49" s="140"/>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row>
    <row r="50" spans="1:102" s="141" customFormat="1" ht="15" customHeight="1">
      <c r="A50" s="223"/>
      <c r="B50" s="1895"/>
      <c r="C50" s="1895"/>
      <c r="D50" s="1895"/>
      <c r="E50" s="1895"/>
      <c r="F50" s="1895"/>
      <c r="G50" s="1895"/>
      <c r="H50" s="138"/>
      <c r="I50" s="138"/>
      <c r="J50" s="138"/>
      <c r="K50" s="145"/>
      <c r="L50" s="145"/>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row>
    <row r="51" spans="1:102" s="141" customFormat="1" ht="12">
      <c r="A51" s="223"/>
      <c r="B51" s="139" t="s">
        <v>13</v>
      </c>
      <c r="C51" s="138"/>
      <c r="D51" s="138"/>
      <c r="E51" s="140"/>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row>
    <row r="52" spans="1:102" s="105" customFormat="1" ht="10.5" customHeight="1">
      <c r="A52" s="124"/>
    </row>
  </sheetData>
  <mergeCells count="51">
    <mergeCell ref="N41:Y41"/>
    <mergeCell ref="B44:J44"/>
    <mergeCell ref="B36:L36"/>
    <mergeCell ref="C33:M33"/>
    <mergeCell ref="B34:M34"/>
    <mergeCell ref="B35:M35"/>
    <mergeCell ref="N40:Y40"/>
    <mergeCell ref="F5:I5"/>
    <mergeCell ref="F6:I6"/>
    <mergeCell ref="B41:M41"/>
    <mergeCell ref="B10:D10"/>
    <mergeCell ref="C28:D28"/>
    <mergeCell ref="C13:D21"/>
    <mergeCell ref="B12:G12"/>
    <mergeCell ref="G30:M30"/>
    <mergeCell ref="B50:G50"/>
    <mergeCell ref="B38:M38"/>
    <mergeCell ref="B39:M39"/>
    <mergeCell ref="B40:M40"/>
    <mergeCell ref="C25:D25"/>
    <mergeCell ref="C26:D26"/>
    <mergeCell ref="C27:D27"/>
    <mergeCell ref="B48:J48"/>
    <mergeCell ref="B13:B31"/>
    <mergeCell ref="C23:D23"/>
    <mergeCell ref="O22:T22"/>
    <mergeCell ref="O28:T28"/>
    <mergeCell ref="C31:D31"/>
    <mergeCell ref="O25:T25"/>
    <mergeCell ref="G26:L26"/>
    <mergeCell ref="G31:M31"/>
    <mergeCell ref="O31:T31"/>
    <mergeCell ref="C24:D24"/>
    <mergeCell ref="O29:T29"/>
    <mergeCell ref="O30:T30"/>
    <mergeCell ref="A1:M1"/>
    <mergeCell ref="A2:M2"/>
    <mergeCell ref="O23:T23"/>
    <mergeCell ref="O26:T26"/>
    <mergeCell ref="C22:D22"/>
    <mergeCell ref="A4:L4"/>
    <mergeCell ref="H11:I11"/>
    <mergeCell ref="J10:L10"/>
    <mergeCell ref="J11:L11"/>
    <mergeCell ref="B3:M3"/>
    <mergeCell ref="F10:G10"/>
    <mergeCell ref="B11:D11"/>
    <mergeCell ref="F11:G11"/>
    <mergeCell ref="H10:I10"/>
    <mergeCell ref="B8:D8"/>
    <mergeCell ref="O13:T21"/>
  </mergeCells>
  <dataValidations count="1">
    <dataValidation type="list" allowBlank="1" showInputMessage="1" showErrorMessage="1" sqref="C13 C22:C31" xr:uid="{00000000-0002-0000-0300-000000000000}">
      <formula1>"Attached, Previously Submitted, Not Applicable, SEE NOTES BELOW"</formula1>
    </dataValidation>
  </dataValidations>
  <hyperlinks>
    <hyperlink ref="O27" r:id="rId1" xr:uid="{00000000-0004-0000-0300-000000000000}"/>
    <hyperlink ref="O29" r:id="rId2" display="https://kygs.maps.arcgis.com/apps/View/index.html?appid=eac52b77783d4f2a92403740aaf8de76" xr:uid="{72B8D533-EC0E-4DAB-B96A-2BF1B1E2CB31}"/>
    <hyperlink ref="O31:T31" r:id="rId3" display="Only areas in these counties designated as Rural by the United States Department of Agriculture-Rural Development (USDA-RD) program are eligible for RHTF assistance. Use USDA-RD Property Eligibility lookup tool for the &quot;Single-Family Housing Guaranteed&quot; program at https://eligibility.sc.egov.usda.gov/eligibility/" xr:uid="{92D046BE-C9E6-477C-9616-39EAB826E75F}"/>
  </hyperlinks>
  <printOptions horizontalCentered="1"/>
  <pageMargins left="0.25" right="0.25" top="0.75" bottom="0.75" header="0.3" footer="0.3"/>
  <pageSetup fitToHeight="2" orientation="portrait" r:id="rId4"/>
  <headerFooter>
    <oddFooter>&amp;L&amp;"-,Regular"&amp;9&amp;F
&amp;A&amp;R&amp;"Calibri,Regular"&amp;9Page &amp;P of &amp;N
&amp;D</oddFooter>
  </headerFooter>
  <rowBreaks count="1" manualBreakCount="1">
    <brk id="3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J2014"/>
  <sheetViews>
    <sheetView topLeftCell="A2" zoomScale="130" zoomScaleNormal="130" zoomScaleSheetLayoutView="100" workbookViewId="0">
      <selection activeCell="T16" sqref="T16:V16"/>
    </sheetView>
  </sheetViews>
  <sheetFormatPr defaultColWidth="8.85546875" defaultRowHeight="12.75"/>
  <cols>
    <col min="1" max="1" width="1.42578125" style="121" customWidth="1"/>
    <col min="2" max="2" width="2.5703125" style="56" customWidth="1"/>
    <col min="3" max="3" width="7.140625" style="57" customWidth="1"/>
    <col min="4" max="11" width="3.42578125" style="57" customWidth="1"/>
    <col min="12" max="13" width="4.5703125" style="57" customWidth="1"/>
    <col min="14" max="17" width="3.42578125" style="57" customWidth="1"/>
    <col min="18" max="20" width="4.42578125" style="57" customWidth="1"/>
    <col min="21" max="21" width="3.5703125" style="57" customWidth="1"/>
    <col min="22" max="22" width="5.5703125" style="57" customWidth="1"/>
    <col min="23" max="23" width="3.5703125" style="56" customWidth="1"/>
    <col min="24" max="24" width="0.42578125" style="1" customWidth="1"/>
    <col min="25" max="26" width="8.85546875" style="1"/>
    <col min="27" max="27" width="20" style="1" customWidth="1"/>
    <col min="28" max="28" width="20.5703125" style="1" customWidth="1"/>
    <col min="29" max="77" width="8.85546875" style="1"/>
    <col min="78" max="220" width="8.85546875" style="57"/>
    <col min="221" max="230" width="3.42578125" style="57" customWidth="1"/>
    <col min="231" max="231" width="4.42578125" style="57" customWidth="1"/>
    <col min="232" max="239" width="3.42578125" style="57" customWidth="1"/>
    <col min="240" max="240" width="3.5703125" style="57" customWidth="1"/>
    <col min="241" max="241" width="7.5703125" style="57" customWidth="1"/>
    <col min="242" max="242" width="3.42578125" style="57" customWidth="1"/>
    <col min="243" max="16384" width="8.85546875" style="57"/>
  </cols>
  <sheetData>
    <row r="1" spans="1:114" s="99" customFormat="1" ht="32.450000000000003" customHeight="1">
      <c r="A1" s="221"/>
      <c r="B1" s="2017" t="s">
        <v>844</v>
      </c>
      <c r="C1" s="2017"/>
      <c r="D1" s="2017"/>
      <c r="E1" s="2017"/>
      <c r="F1" s="2017"/>
      <c r="G1" s="2017"/>
      <c r="H1" s="2017"/>
      <c r="I1" s="2017"/>
      <c r="J1" s="2017"/>
      <c r="K1" s="2017"/>
      <c r="L1" s="2017"/>
      <c r="M1" s="2017"/>
      <c r="N1" s="2017"/>
      <c r="O1" s="2017"/>
      <c r="P1" s="2017"/>
      <c r="Q1" s="2017"/>
      <c r="R1" s="2017"/>
      <c r="S1" s="2017"/>
      <c r="T1" s="2017"/>
      <c r="U1" s="2017"/>
      <c r="V1" s="2017"/>
      <c r="W1" s="97"/>
      <c r="X1" s="97"/>
      <c r="Y1" s="97"/>
      <c r="Z1" s="869"/>
      <c r="AA1" s="98"/>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row>
    <row r="2" spans="1:114" s="102" customFormat="1" ht="18.75">
      <c r="A2" s="121"/>
      <c r="B2" s="101"/>
      <c r="C2" s="101" t="s">
        <v>160</v>
      </c>
      <c r="N2" s="881"/>
      <c r="O2" s="881"/>
      <c r="P2" s="881"/>
      <c r="Q2" s="881"/>
      <c r="R2" s="100" t="s">
        <v>445</v>
      </c>
      <c r="S2" s="2023"/>
      <c r="T2" s="2023"/>
      <c r="U2" s="2023"/>
      <c r="V2" s="2023"/>
      <c r="W2" s="103"/>
      <c r="X2" s="588"/>
      <c r="Y2" s="98"/>
      <c r="Z2" s="1"/>
      <c r="AA2" s="419"/>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row>
    <row r="3" spans="1:114" s="102" customFormat="1" ht="18.75">
      <c r="A3" s="121"/>
      <c r="B3" s="101"/>
      <c r="C3" s="101"/>
      <c r="N3" s="881"/>
      <c r="O3" s="881"/>
      <c r="P3" s="881"/>
      <c r="Q3" s="881"/>
      <c r="R3" s="100" t="s">
        <v>279</v>
      </c>
      <c r="S3" s="2019"/>
      <c r="T3" s="2019"/>
      <c r="U3" s="2019"/>
      <c r="V3" s="2019"/>
      <c r="W3" s="103"/>
      <c r="X3" s="588"/>
      <c r="Y3" s="98"/>
      <c r="Z3" s="1"/>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row>
    <row r="4" spans="1:114" s="56" customFormat="1" ht="15.75">
      <c r="A4" s="121"/>
      <c r="B4" s="209"/>
      <c r="C4" s="104" t="s">
        <v>266</v>
      </c>
      <c r="D4" s="104"/>
      <c r="E4" s="104"/>
      <c r="W4" s="1"/>
      <c r="X4" s="589"/>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114" s="106" customFormat="1" ht="16.5" customHeight="1">
      <c r="A5" s="124"/>
      <c r="B5" s="210"/>
      <c r="C5" s="2074" t="s">
        <v>540</v>
      </c>
      <c r="D5" s="2074"/>
      <c r="E5" s="2074"/>
      <c r="F5" s="2074"/>
      <c r="G5" s="2075"/>
      <c r="H5" s="2075"/>
      <c r="I5" s="2075"/>
      <c r="J5" s="2075"/>
      <c r="K5" s="2075"/>
      <c r="L5" s="2075"/>
      <c r="M5" s="2075"/>
      <c r="N5" s="2075"/>
      <c r="O5" s="2075"/>
      <c r="P5" s="2075"/>
      <c r="Q5" s="2075"/>
      <c r="R5" s="2075"/>
      <c r="S5" s="2075"/>
      <c r="T5" s="2075"/>
      <c r="U5" s="2075"/>
      <c r="V5" s="207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row>
    <row r="6" spans="1:114" s="106" customFormat="1" ht="18.75">
      <c r="A6" s="124"/>
      <c r="B6" s="210"/>
      <c r="C6" s="1996" t="s">
        <v>32</v>
      </c>
      <c r="D6" s="1996"/>
      <c r="E6" s="1996"/>
      <c r="F6" s="1996"/>
      <c r="G6" s="1990"/>
      <c r="H6" s="1990"/>
      <c r="I6" s="1990"/>
      <c r="J6" s="1990"/>
      <c r="K6" s="1990"/>
      <c r="L6" s="1990"/>
      <c r="M6" s="1990"/>
      <c r="N6" s="1990"/>
      <c r="O6" s="1990"/>
      <c r="P6" s="1990"/>
      <c r="Q6" s="2018" t="s">
        <v>30</v>
      </c>
      <c r="R6" s="2018"/>
      <c r="S6" s="1957"/>
      <c r="T6" s="1957"/>
      <c r="U6" s="1957"/>
      <c r="V6" s="1957"/>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row>
    <row r="7" spans="1:114" s="105" customFormat="1" ht="23.25" customHeight="1">
      <c r="A7" s="124"/>
      <c r="B7" s="126"/>
      <c r="C7" s="1988" t="s">
        <v>3</v>
      </c>
      <c r="D7" s="1988"/>
      <c r="E7" s="1988"/>
      <c r="F7" s="1924"/>
      <c r="G7" s="1924"/>
      <c r="H7" s="1924"/>
      <c r="I7" s="1924"/>
      <c r="J7" s="1924"/>
      <c r="K7" s="1924"/>
      <c r="L7" s="294" t="s">
        <v>4</v>
      </c>
      <c r="M7" s="238" t="s">
        <v>31</v>
      </c>
      <c r="N7" s="1924"/>
      <c r="O7" s="1924"/>
      <c r="P7" s="1989" t="s">
        <v>444</v>
      </c>
      <c r="Q7" s="1989"/>
      <c r="R7" s="1989"/>
      <c r="S7" s="1989"/>
      <c r="T7" s="1989"/>
      <c r="U7" s="1957"/>
      <c r="V7" s="1957"/>
    </row>
    <row r="8" spans="1:114" s="105" customFormat="1" ht="29.25" customHeight="1">
      <c r="A8" s="124"/>
      <c r="B8" s="126"/>
      <c r="C8" s="2027" t="s">
        <v>737</v>
      </c>
      <c r="D8" s="2028"/>
      <c r="E8" s="2028"/>
      <c r="F8" s="2028"/>
      <c r="G8" s="2028"/>
      <c r="H8" s="2028"/>
      <c r="I8" s="1924"/>
      <c r="J8" s="1924"/>
      <c r="K8" s="1924"/>
      <c r="L8" s="294"/>
      <c r="M8" s="1995" t="s">
        <v>739</v>
      </c>
      <c r="N8" s="1995"/>
      <c r="O8" s="1995"/>
      <c r="P8" s="1995"/>
      <c r="Q8" s="1995"/>
      <c r="R8" s="1995"/>
      <c r="S8" s="1924"/>
      <c r="T8" s="1924"/>
      <c r="U8" s="1924"/>
      <c r="V8" s="1649"/>
    </row>
    <row r="9" spans="1:114" s="105" customFormat="1" ht="16.5" customHeight="1">
      <c r="A9" s="124"/>
      <c r="B9" s="126"/>
      <c r="C9" s="2024" t="s">
        <v>675</v>
      </c>
      <c r="D9" s="2024"/>
      <c r="E9" s="2024"/>
      <c r="F9" s="2024"/>
      <c r="G9" s="2024"/>
      <c r="H9" s="2024"/>
      <c r="I9" s="2024"/>
      <c r="J9" s="2024"/>
      <c r="K9" s="2024"/>
      <c r="L9" s="2024"/>
      <c r="M9" s="2024"/>
      <c r="N9" s="1992"/>
      <c r="O9" s="1992"/>
      <c r="P9" s="1992"/>
      <c r="Q9" s="1992"/>
      <c r="R9" s="1992"/>
      <c r="S9" s="1992"/>
      <c r="T9" s="1992"/>
      <c r="U9" s="294"/>
      <c r="V9" s="294"/>
    </row>
    <row r="10" spans="1:114" s="105" customFormat="1" ht="16.5" customHeight="1">
      <c r="A10" s="124"/>
      <c r="B10" s="126"/>
      <c r="C10" s="2072" t="s">
        <v>960</v>
      </c>
      <c r="D10" s="2072"/>
      <c r="E10" s="2072"/>
      <c r="F10" s="2072"/>
      <c r="G10" s="2072"/>
      <c r="H10" s="2072"/>
      <c r="I10" s="2070" t="e">
        <f>INDEX('RHTF Price Limits-eff 12-1-25'!C6:C125,MATCH(S6,'RHTF Price Limits-eff 12-1-25'!B6:B125,0))</f>
        <v>#N/A</v>
      </c>
      <c r="J10" s="2070"/>
      <c r="K10" s="2070"/>
      <c r="L10" s="2070"/>
      <c r="M10" s="2073" t="s">
        <v>961</v>
      </c>
      <c r="N10" s="2073"/>
      <c r="O10" s="2073"/>
      <c r="P10" s="2073"/>
      <c r="Q10" s="2073"/>
      <c r="R10" s="2073"/>
      <c r="S10" s="2073"/>
      <c r="T10" s="2071" t="e">
        <f>INDEX('RHTF Price Limits-eff 12-1-25'!D6:D125,MATCH(S6,'RHTF Price Limits-eff 12-1-25'!B6:B125,0))</f>
        <v>#N/A</v>
      </c>
      <c r="U10" s="2071"/>
      <c r="V10" s="2071"/>
    </row>
    <row r="11" spans="1:114" s="105" customFormat="1" ht="16.5" customHeight="1">
      <c r="A11" s="124"/>
      <c r="B11" s="126"/>
      <c r="C11" s="2029" t="s">
        <v>1005</v>
      </c>
      <c r="D11" s="2029"/>
      <c r="E11" s="2029"/>
      <c r="F11" s="2029"/>
      <c r="G11" s="2029"/>
      <c r="H11" s="2029"/>
      <c r="I11" s="2029"/>
      <c r="J11" s="2029"/>
      <c r="K11" s="2029"/>
      <c r="L11" s="2029"/>
      <c r="M11" s="2029"/>
      <c r="N11" s="2029"/>
      <c r="O11" s="2029"/>
      <c r="P11" s="2029"/>
      <c r="Q11" s="2029"/>
      <c r="R11" s="2029"/>
      <c r="S11" s="2029"/>
      <c r="T11" s="2029"/>
      <c r="U11" s="2029"/>
      <c r="V11" s="1806"/>
      <c r="Y11" s="2069" t="str">
        <f>IF(V11="No", "PROPERTY NOT RHTF-ELIGIBLE!",  " ")</f>
        <v xml:space="preserve"> </v>
      </c>
      <c r="Z11" s="2069"/>
      <c r="AA11" s="2069"/>
    </row>
    <row r="12" spans="1:114" s="105" customFormat="1" ht="17.25" customHeight="1">
      <c r="A12" s="124"/>
      <c r="B12" s="126"/>
      <c r="C12" s="1943" t="s">
        <v>868</v>
      </c>
      <c r="D12" s="1943"/>
      <c r="E12" s="1943"/>
      <c r="F12" s="1943"/>
      <c r="G12" s="1943"/>
      <c r="H12" s="1943"/>
      <c r="I12" s="1943"/>
      <c r="J12" s="1943"/>
      <c r="K12" s="1943"/>
      <c r="L12" s="1943"/>
      <c r="M12" s="1943"/>
      <c r="N12" s="1943"/>
      <c r="O12" s="1943"/>
      <c r="P12" s="1943"/>
      <c r="Q12" s="1943"/>
      <c r="R12" s="1943"/>
      <c r="S12" s="1943"/>
      <c r="T12" s="1921"/>
      <c r="U12" s="1921"/>
      <c r="V12" s="294"/>
    </row>
    <row r="13" spans="1:114" s="105" customFormat="1" ht="16.5" customHeight="1">
      <c r="A13" s="124"/>
      <c r="B13" s="126"/>
      <c r="C13" s="1943" t="s">
        <v>845</v>
      </c>
      <c r="D13" s="1943"/>
      <c r="E13" s="1943"/>
      <c r="F13" s="1943"/>
      <c r="G13" s="1943"/>
      <c r="H13" s="1943"/>
      <c r="I13" s="1943"/>
      <c r="J13" s="1943"/>
      <c r="K13" s="1943"/>
      <c r="L13" s="1943"/>
      <c r="M13" s="1943"/>
      <c r="N13" s="1943"/>
      <c r="O13" s="1943"/>
      <c r="P13" s="1943"/>
      <c r="Q13" s="1943"/>
      <c r="R13" s="1921"/>
      <c r="S13" s="1921"/>
      <c r="T13" s="1921"/>
      <c r="U13" s="1921"/>
      <c r="V13" s="1921"/>
      <c r="W13" s="1920" t="str">
        <f>IF(R13="Listed for Sale", "Enter NA for Household data", " ")</f>
        <v xml:space="preserve"> </v>
      </c>
      <c r="X13" s="1920"/>
      <c r="Y13" s="1920"/>
      <c r="Z13" s="1920"/>
      <c r="AA13" s="1920"/>
    </row>
    <row r="14" spans="1:114" s="106" customFormat="1" ht="18.75">
      <c r="A14" s="124"/>
      <c r="B14" s="210"/>
      <c r="C14" s="2022" t="s">
        <v>867</v>
      </c>
      <c r="D14" s="2022"/>
      <c r="E14" s="2022"/>
      <c r="F14" s="2022"/>
      <c r="G14" s="1942"/>
      <c r="H14" s="1942"/>
      <c r="I14" s="1942"/>
      <c r="J14" s="1942"/>
      <c r="K14" s="1942"/>
      <c r="L14" s="1942"/>
      <c r="M14" s="1942"/>
      <c r="N14" s="1942"/>
      <c r="O14" s="1942"/>
      <c r="P14" s="1942"/>
      <c r="Q14" s="1942"/>
      <c r="R14" s="1942"/>
      <c r="S14" s="1942"/>
      <c r="T14" s="1942"/>
      <c r="U14" s="1942"/>
      <c r="V14" s="1942"/>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row>
    <row r="15" spans="1:114" s="56" customFormat="1" ht="18.75">
      <c r="A15" s="121"/>
      <c r="B15" s="108"/>
      <c r="C15" s="56" t="s">
        <v>343</v>
      </c>
      <c r="D15" s="107"/>
      <c r="G15" s="1924"/>
      <c r="H15" s="1924"/>
      <c r="I15" s="1924"/>
      <c r="J15" s="234"/>
      <c r="K15" s="234"/>
      <c r="L15" s="234"/>
      <c r="M15" s="295" t="s">
        <v>344</v>
      </c>
      <c r="N15" s="234"/>
      <c r="O15" s="234"/>
      <c r="P15" s="234"/>
      <c r="Q15" s="234"/>
      <c r="R15" s="1993">
        <f>'4)Buyer Affordability'!F13</f>
        <v>0</v>
      </c>
      <c r="S15" s="1993"/>
      <c r="T15" s="1993"/>
      <c r="U15" s="1993"/>
      <c r="V15" s="1993"/>
      <c r="W15" s="1"/>
      <c r="X15" s="589"/>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row>
    <row r="16" spans="1:114" s="1" customFormat="1" ht="18.75" customHeight="1">
      <c r="A16" s="121"/>
      <c r="B16" s="212"/>
      <c r="C16" s="2020" t="s">
        <v>486</v>
      </c>
      <c r="D16" s="2020"/>
      <c r="E16" s="2020"/>
      <c r="F16" s="2020"/>
      <c r="G16" s="2020"/>
      <c r="H16" s="2020"/>
      <c r="I16" s="2020"/>
      <c r="J16" s="2020"/>
      <c r="K16" s="2020"/>
      <c r="L16" s="2020"/>
      <c r="M16" s="323"/>
      <c r="O16" s="1922" t="s">
        <v>869</v>
      </c>
      <c r="P16" s="1922"/>
      <c r="Q16" s="1922"/>
      <c r="R16" s="1922"/>
      <c r="S16" s="1922"/>
      <c r="T16" s="1923"/>
      <c r="U16" s="1923"/>
      <c r="V16" s="1923"/>
    </row>
    <row r="17" spans="1:77" s="1" customFormat="1" ht="4.3499999999999996" customHeight="1">
      <c r="A17" s="121"/>
      <c r="B17" s="212"/>
      <c r="D17" s="9"/>
      <c r="I17" s="9"/>
      <c r="M17" s="590"/>
      <c r="X17" s="589"/>
    </row>
    <row r="18" spans="1:77" s="21" customFormat="1" ht="17.25" customHeight="1">
      <c r="A18" s="219"/>
      <c r="B18" s="9"/>
      <c r="C18" s="2021" t="s">
        <v>847</v>
      </c>
      <c r="D18" s="2021"/>
      <c r="E18" s="2021"/>
      <c r="F18" s="2021"/>
      <c r="G18" s="2021"/>
      <c r="H18" s="1942"/>
      <c r="I18" s="1942"/>
      <c r="J18" s="1942"/>
      <c r="K18" s="1942"/>
      <c r="L18" s="236"/>
      <c r="O18" s="237"/>
      <c r="Q18" s="81"/>
    </row>
    <row r="19" spans="1:77" s="214" customFormat="1" ht="6" customHeight="1">
      <c r="A19" s="121"/>
      <c r="C19" s="216"/>
      <c r="D19" s="218"/>
      <c r="E19" s="2025"/>
      <c r="F19" s="2025"/>
      <c r="G19" s="2025"/>
      <c r="H19" s="2025"/>
      <c r="I19" s="2025"/>
      <c r="J19" s="2025"/>
      <c r="K19" s="2026"/>
      <c r="L19" s="2026"/>
      <c r="M19" s="878"/>
      <c r="N19" s="878"/>
      <c r="O19" s="1997"/>
      <c r="P19" s="1997"/>
      <c r="Q19" s="1997"/>
      <c r="R19" s="1997"/>
      <c r="S19" s="1997"/>
      <c r="T19" s="1997"/>
      <c r="U19" s="1997"/>
      <c r="V19" s="215"/>
      <c r="W19" s="216"/>
      <c r="X19" s="216"/>
      <c r="Z19" s="56"/>
      <c r="AJ19" s="217"/>
      <c r="AK19" s="217"/>
      <c r="AL19" s="217"/>
      <c r="AM19" s="217"/>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row>
    <row r="20" spans="1:77" s="56" customFormat="1" ht="18.75">
      <c r="A20" s="121"/>
      <c r="B20" s="108"/>
      <c r="C20" s="1955" t="s">
        <v>280</v>
      </c>
      <c r="D20" s="1955"/>
      <c r="E20" s="1955"/>
      <c r="F20" s="1955"/>
      <c r="G20" s="1955"/>
      <c r="H20" s="1942"/>
      <c r="I20" s="1942"/>
      <c r="J20" s="1969" t="s">
        <v>859</v>
      </c>
      <c r="K20" s="1969"/>
      <c r="L20" s="1969"/>
      <c r="M20" s="1969"/>
      <c r="N20" s="1970"/>
      <c r="O20" s="1970"/>
      <c r="P20" s="1994" t="s">
        <v>198</v>
      </c>
      <c r="Q20" s="1994"/>
      <c r="R20" s="1994"/>
      <c r="S20" s="1994"/>
      <c r="T20" s="1991"/>
      <c r="U20" s="1991"/>
      <c r="V20" s="199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row>
    <row r="21" spans="1:77" s="56" customFormat="1" ht="18.75">
      <c r="A21" s="121"/>
      <c r="B21" s="108"/>
      <c r="C21" s="1940" t="s">
        <v>161</v>
      </c>
      <c r="D21" s="1940"/>
      <c r="E21" s="1940"/>
      <c r="F21" s="1940"/>
      <c r="G21" s="1940"/>
      <c r="H21" s="1940"/>
      <c r="I21" s="109"/>
      <c r="J21" s="1956"/>
      <c r="K21" s="1956"/>
      <c r="L21" s="1956"/>
      <c r="M21" s="1956"/>
      <c r="N21" s="1944"/>
      <c r="O21" s="1944"/>
      <c r="P21" s="1994" t="s">
        <v>199</v>
      </c>
      <c r="Q21" s="1994"/>
      <c r="R21" s="1994"/>
      <c r="S21" s="1994"/>
      <c r="T21" s="1998"/>
      <c r="U21" s="1998"/>
      <c r="V21" s="1998"/>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row>
    <row r="22" spans="1:77" s="56" customFormat="1" ht="18.75">
      <c r="A22" s="121"/>
      <c r="B22" s="108"/>
      <c r="C22" s="1940" t="s">
        <v>162</v>
      </c>
      <c r="D22" s="1940"/>
      <c r="E22" s="1940"/>
      <c r="F22" s="1940"/>
      <c r="G22" s="1940"/>
      <c r="H22" s="1940"/>
      <c r="I22" s="109"/>
      <c r="J22" s="1944"/>
      <c r="K22" s="1944"/>
      <c r="L22" s="1944"/>
      <c r="M22" s="1944"/>
      <c r="N22" s="1944"/>
      <c r="O22" s="1944"/>
      <c r="P22" s="1955" t="s">
        <v>380</v>
      </c>
      <c r="Q22" s="1955"/>
      <c r="R22" s="1955"/>
      <c r="S22" s="1955"/>
      <c r="T22" s="1955"/>
      <c r="U22" s="1957"/>
      <c r="V22" s="1957"/>
      <c r="W22" s="110"/>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row>
    <row r="23" spans="1:77" s="1" customFormat="1" ht="3" customHeight="1">
      <c r="A23" s="121"/>
      <c r="B23" s="212"/>
      <c r="C23" s="874"/>
      <c r="D23" s="874"/>
      <c r="E23" s="874"/>
      <c r="F23" s="874"/>
      <c r="G23" s="874"/>
      <c r="H23" s="874"/>
      <c r="I23" s="109"/>
      <c r="J23" s="862"/>
      <c r="K23" s="862"/>
      <c r="L23" s="862"/>
      <c r="M23" s="862"/>
      <c r="N23" s="862"/>
      <c r="O23" s="862"/>
      <c r="P23" s="876"/>
      <c r="Q23" s="876"/>
      <c r="R23" s="876"/>
      <c r="S23" s="876"/>
      <c r="T23" s="876"/>
      <c r="U23" s="863"/>
      <c r="V23" s="863"/>
      <c r="W23" s="864"/>
    </row>
    <row r="24" spans="1:77" s="56" customFormat="1" ht="18.75">
      <c r="A24" s="121"/>
      <c r="B24" s="108"/>
      <c r="C24" s="1940" t="s">
        <v>569</v>
      </c>
      <c r="D24" s="1940"/>
      <c r="E24" s="1940"/>
      <c r="F24" s="1940"/>
      <c r="G24" s="1940"/>
      <c r="H24" s="1940"/>
      <c r="I24" s="1940"/>
      <c r="J24" s="1956"/>
      <c r="K24" s="1956"/>
      <c r="L24" s="1956"/>
      <c r="M24" s="1956"/>
      <c r="N24" s="1956"/>
      <c r="O24" s="1956"/>
      <c r="P24" s="1956"/>
      <c r="Q24" s="1956"/>
      <c r="R24" s="1956"/>
      <c r="S24" s="1956"/>
      <c r="T24" s="1956"/>
      <c r="U24" s="1956"/>
      <c r="V24" s="1956"/>
      <c r="W24" s="110"/>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row>
    <row r="25" spans="1:77" s="56" customFormat="1" ht="18.75">
      <c r="A25" s="121"/>
      <c r="B25" s="108"/>
      <c r="C25" s="1940" t="s">
        <v>611</v>
      </c>
      <c r="D25" s="1940"/>
      <c r="E25" s="1940"/>
      <c r="F25" s="1940"/>
      <c r="G25" s="1940"/>
      <c r="H25" s="1940"/>
      <c r="I25" s="1940"/>
      <c r="J25" s="1940"/>
      <c r="K25" s="1940"/>
      <c r="L25" s="1940"/>
      <c r="M25" s="1940"/>
      <c r="N25" s="1944"/>
      <c r="O25" s="1944"/>
      <c r="P25" s="1944"/>
      <c r="Q25" s="1944"/>
      <c r="R25" s="1944"/>
      <c r="S25" s="1944"/>
      <c r="T25" s="1944"/>
      <c r="U25" s="1944"/>
      <c r="V25" s="1944"/>
      <c r="W25" s="110"/>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row>
    <row r="26" spans="1:77" s="56" customFormat="1" ht="18.75">
      <c r="A26" s="121"/>
      <c r="B26" s="108"/>
      <c r="C26" s="1940" t="s">
        <v>860</v>
      </c>
      <c r="D26" s="1940"/>
      <c r="E26" s="1940"/>
      <c r="F26" s="1940"/>
      <c r="G26" s="1940"/>
      <c r="H26" s="1940"/>
      <c r="I26" s="1940"/>
      <c r="J26" s="1940"/>
      <c r="K26" s="1940"/>
      <c r="L26" s="1940"/>
      <c r="M26" s="1940"/>
      <c r="N26" s="1940"/>
      <c r="O26" s="1940"/>
      <c r="P26" s="1940"/>
      <c r="Q26" s="1940"/>
      <c r="R26" s="1940"/>
      <c r="S26" s="1940"/>
      <c r="T26" s="1944"/>
      <c r="U26" s="1944"/>
      <c r="V26" s="1944"/>
      <c r="W26" s="110"/>
      <c r="X26" s="1"/>
      <c r="Y26" s="1945" t="str">
        <f>IF(T26="Yes", "The home is not eligible for RHTF assistance unless a waiver is granted by KHC.", " ")</f>
        <v xml:space="preserve"> </v>
      </c>
      <c r="Z26" s="1945"/>
      <c r="AA26" s="1945"/>
      <c r="AB26" s="1945"/>
      <c r="AC26" s="1945"/>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row>
    <row r="27" spans="1:77" ht="30.75" customHeight="1">
      <c r="B27" s="209"/>
      <c r="C27" s="1987" t="s">
        <v>736</v>
      </c>
      <c r="D27" s="1987"/>
      <c r="E27" s="1987"/>
      <c r="F27" s="1987"/>
      <c r="G27" s="1987"/>
      <c r="H27" s="1987"/>
      <c r="I27" s="1987"/>
      <c r="J27" s="1987"/>
      <c r="K27" s="1987"/>
      <c r="L27" s="1987"/>
      <c r="M27" s="1987"/>
      <c r="N27" s="1987"/>
      <c r="O27" s="1987"/>
      <c r="P27" s="1987"/>
      <c r="Q27" s="1987"/>
      <c r="R27" s="1987"/>
      <c r="S27" s="1987"/>
      <c r="T27" s="1987"/>
      <c r="U27" s="1987"/>
      <c r="V27" s="1987"/>
      <c r="W27" s="1"/>
    </row>
    <row r="28" spans="1:77" s="105" customFormat="1" ht="23.25" customHeight="1">
      <c r="A28" s="124"/>
      <c r="B28" s="210"/>
      <c r="C28" s="1946"/>
      <c r="D28" s="1947"/>
      <c r="E28" s="1947"/>
      <c r="F28" s="1947"/>
      <c r="G28" s="1947"/>
      <c r="H28" s="1947"/>
      <c r="I28" s="1947"/>
      <c r="J28" s="1947"/>
      <c r="K28" s="1947"/>
      <c r="L28" s="1947"/>
      <c r="M28" s="1947"/>
      <c r="N28" s="1947"/>
      <c r="O28" s="1947"/>
      <c r="P28" s="1947"/>
      <c r="Q28" s="1947"/>
      <c r="R28" s="1947"/>
      <c r="S28" s="1947"/>
      <c r="T28" s="1947"/>
      <c r="U28" s="1947"/>
      <c r="V28" s="1948"/>
    </row>
    <row r="29" spans="1:77" s="105" customFormat="1" ht="4.5" customHeight="1">
      <c r="A29" s="124"/>
      <c r="B29" s="210"/>
      <c r="C29" s="1949"/>
      <c r="D29" s="1950"/>
      <c r="E29" s="1950"/>
      <c r="F29" s="1950"/>
      <c r="G29" s="1950"/>
      <c r="H29" s="1950"/>
      <c r="I29" s="1950"/>
      <c r="J29" s="1950"/>
      <c r="K29" s="1950"/>
      <c r="L29" s="1950"/>
      <c r="M29" s="1950"/>
      <c r="N29" s="1950"/>
      <c r="O29" s="1950"/>
      <c r="P29" s="1950"/>
      <c r="Q29" s="1950"/>
      <c r="R29" s="1950"/>
      <c r="S29" s="1950"/>
      <c r="T29" s="1950"/>
      <c r="U29" s="1950"/>
      <c r="V29" s="1951"/>
    </row>
    <row r="30" spans="1:77" s="105" customFormat="1" ht="18.75">
      <c r="A30" s="124"/>
      <c r="B30" s="210"/>
      <c r="C30" s="1949"/>
      <c r="D30" s="1950"/>
      <c r="E30" s="1950"/>
      <c r="F30" s="1950"/>
      <c r="G30" s="1950"/>
      <c r="H30" s="1950"/>
      <c r="I30" s="1950"/>
      <c r="J30" s="1950"/>
      <c r="K30" s="1950"/>
      <c r="L30" s="1950"/>
      <c r="M30" s="1950"/>
      <c r="N30" s="1950"/>
      <c r="O30" s="1950"/>
      <c r="P30" s="1950"/>
      <c r="Q30" s="1950"/>
      <c r="R30" s="1950"/>
      <c r="S30" s="1950"/>
      <c r="T30" s="1950"/>
      <c r="U30" s="1950"/>
      <c r="V30" s="1951"/>
    </row>
    <row r="31" spans="1:77" s="105" customFormat="1" ht="14.25" customHeight="1">
      <c r="A31" s="124"/>
      <c r="B31" s="210"/>
      <c r="C31" s="1952"/>
      <c r="D31" s="1953"/>
      <c r="E31" s="1953"/>
      <c r="F31" s="1953"/>
      <c r="G31" s="1953"/>
      <c r="H31" s="1953"/>
      <c r="I31" s="1953"/>
      <c r="J31" s="1953"/>
      <c r="K31" s="1953"/>
      <c r="L31" s="1953"/>
      <c r="M31" s="1953"/>
      <c r="N31" s="1953"/>
      <c r="O31" s="1953"/>
      <c r="P31" s="1953"/>
      <c r="Q31" s="1953"/>
      <c r="R31" s="1953"/>
      <c r="S31" s="1953"/>
      <c r="T31" s="1953"/>
      <c r="U31" s="1953"/>
      <c r="V31" s="1954"/>
    </row>
    <row r="32" spans="1:77" s="105" customFormat="1" ht="7.5" customHeight="1">
      <c r="A32" s="124"/>
      <c r="B32" s="210"/>
      <c r="D32" s="111"/>
      <c r="I32" s="111"/>
    </row>
    <row r="33" spans="1:114" ht="15.75" customHeight="1">
      <c r="B33" s="209"/>
      <c r="C33" s="1982" t="s">
        <v>391</v>
      </c>
      <c r="D33" s="1982"/>
      <c r="E33" s="1982"/>
      <c r="F33" s="1982"/>
      <c r="G33" s="1982"/>
      <c r="H33" s="1982"/>
      <c r="I33" s="1982"/>
      <c r="J33" s="1982"/>
      <c r="K33" s="1982"/>
      <c r="L33" s="1982"/>
      <c r="M33" s="1982"/>
      <c r="N33" s="1982"/>
      <c r="O33" s="56"/>
      <c r="P33" s="112"/>
      <c r="Q33" s="56"/>
      <c r="R33" s="250"/>
      <c r="S33" s="250"/>
      <c r="T33" s="250"/>
      <c r="U33" s="250"/>
      <c r="V33" s="250"/>
      <c r="W33" s="1"/>
    </row>
    <row r="34" spans="1:114" s="50" customFormat="1" ht="12.95" customHeight="1">
      <c r="A34" s="83"/>
      <c r="C34" s="1983"/>
      <c r="D34" s="1983"/>
      <c r="E34" s="1983"/>
      <c r="F34" s="1983"/>
      <c r="G34" s="1983"/>
      <c r="H34" s="1983"/>
      <c r="I34" s="1983"/>
      <c r="J34" s="1983"/>
      <c r="K34" s="1983"/>
      <c r="L34" s="1983"/>
      <c r="M34" s="1983"/>
      <c r="N34" s="1983"/>
      <c r="O34" s="2030" t="s">
        <v>35</v>
      </c>
      <c r="P34" s="2030"/>
      <c r="Q34" s="2030"/>
      <c r="R34" s="2030"/>
      <c r="S34" s="2030"/>
      <c r="T34" s="2030"/>
      <c r="U34" s="1981" t="s">
        <v>389</v>
      </c>
      <c r="V34" s="1981"/>
      <c r="Z34" s="82"/>
    </row>
    <row r="35" spans="1:114" s="114" customFormat="1" ht="15.75" customHeight="1">
      <c r="A35" s="220"/>
      <c r="C35" s="591" t="s">
        <v>163</v>
      </c>
      <c r="D35" s="115"/>
      <c r="E35" s="116"/>
      <c r="F35" s="116"/>
      <c r="G35" s="116"/>
      <c r="H35" s="116"/>
      <c r="I35" s="116"/>
      <c r="J35" s="116"/>
      <c r="K35" s="116"/>
      <c r="L35" s="116"/>
      <c r="M35" s="116"/>
      <c r="N35" s="116"/>
      <c r="P35" s="1679"/>
      <c r="Q35" s="1679"/>
      <c r="R35" s="1959">
        <f>TDC</f>
        <v>0</v>
      </c>
      <c r="S35" s="1959"/>
      <c r="T35" s="1959"/>
      <c r="U35" s="1985"/>
      <c r="V35" s="1985"/>
      <c r="Z35" s="347"/>
    </row>
    <row r="36" spans="1:114" s="114" customFormat="1" ht="15.75" customHeight="1">
      <c r="A36" s="220"/>
      <c r="C36" s="592" t="s">
        <v>320</v>
      </c>
      <c r="D36" s="345"/>
      <c r="E36" s="346"/>
      <c r="F36" s="346"/>
      <c r="G36" s="346"/>
      <c r="H36" s="346"/>
      <c r="I36" s="346"/>
      <c r="J36" s="346"/>
      <c r="K36" s="346"/>
      <c r="L36" s="346"/>
      <c r="M36" s="346"/>
      <c r="N36" s="346"/>
      <c r="O36" s="1681"/>
      <c r="P36" s="1678"/>
      <c r="Q36" s="1678"/>
      <c r="R36" s="1960">
        <f>HomePrice</f>
        <v>0</v>
      </c>
      <c r="S36" s="1960"/>
      <c r="T36" s="1960"/>
      <c r="U36" s="1984" t="e">
        <f>R36/TDC</f>
        <v>#DIV/0!</v>
      </c>
      <c r="V36" s="1984"/>
      <c r="Z36" s="347"/>
    </row>
    <row r="37" spans="1:114" s="347" customFormat="1" ht="15.75" customHeight="1">
      <c r="C37" s="593" t="s">
        <v>390</v>
      </c>
      <c r="D37" s="348"/>
      <c r="E37" s="349"/>
      <c r="F37" s="349"/>
      <c r="G37" s="349"/>
      <c r="H37" s="349"/>
      <c r="I37" s="349"/>
      <c r="J37" s="349"/>
      <c r="K37" s="349"/>
      <c r="L37" s="349"/>
      <c r="M37" s="349"/>
      <c r="N37" s="349"/>
      <c r="P37" s="350"/>
      <c r="Q37" s="350"/>
      <c r="R37" s="1680"/>
      <c r="S37" s="1680"/>
      <c r="T37" s="1680"/>
      <c r="U37" s="351"/>
      <c r="V37" s="351"/>
    </row>
    <row r="38" spans="1:114" s="347" customFormat="1" ht="15.75" customHeight="1">
      <c r="C38" s="594" t="s">
        <v>848</v>
      </c>
      <c r="D38" s="353"/>
      <c r="E38" s="352"/>
      <c r="F38" s="352"/>
      <c r="G38" s="352"/>
      <c r="H38" s="352"/>
      <c r="I38" s="352"/>
      <c r="J38" s="352"/>
      <c r="K38" s="352"/>
      <c r="L38" s="352"/>
      <c r="M38" s="2041" t="s">
        <v>849</v>
      </c>
      <c r="N38" s="2041"/>
      <c r="O38" s="2041"/>
      <c r="P38" s="2041"/>
      <c r="Q38" s="2041"/>
      <c r="R38" s="1965">
        <f>'3)Sources &amp; Uses'!E64</f>
        <v>0</v>
      </c>
      <c r="S38" s="1965"/>
      <c r="T38" s="1965"/>
      <c r="U38" s="1958" t="e">
        <f t="shared" ref="U38:U40" si="0">R38/TDC</f>
        <v>#DIV/0!</v>
      </c>
      <c r="V38" s="1958"/>
    </row>
    <row r="39" spans="1:114" s="114" customFormat="1" ht="15.75" customHeight="1">
      <c r="A39" s="220"/>
      <c r="C39" s="591" t="s">
        <v>452</v>
      </c>
      <c r="D39" s="115"/>
      <c r="E39" s="116"/>
      <c r="F39" s="116"/>
      <c r="G39" s="116"/>
      <c r="H39" s="116"/>
      <c r="I39" s="116"/>
      <c r="J39" s="116"/>
      <c r="K39" s="116"/>
      <c r="L39" s="116"/>
      <c r="M39" s="116"/>
      <c r="N39" s="116"/>
      <c r="P39" s="1677"/>
      <c r="Q39" s="1677"/>
      <c r="R39" s="1961" t="e">
        <f>'3)Sources &amp; Uses'!#REF!</f>
        <v>#REF!</v>
      </c>
      <c r="S39" s="1961"/>
      <c r="T39" s="1961"/>
      <c r="U39" s="1986" t="e">
        <f t="shared" si="0"/>
        <v>#REF!</v>
      </c>
      <c r="V39" s="1986"/>
      <c r="Z39" s="347"/>
    </row>
    <row r="40" spans="1:114" s="114" customFormat="1" ht="15.75" customHeight="1">
      <c r="A40" s="220"/>
      <c r="C40" s="592" t="s">
        <v>850</v>
      </c>
      <c r="D40" s="345"/>
      <c r="E40" s="346"/>
      <c r="F40" s="346"/>
      <c r="G40" s="346"/>
      <c r="H40" s="346"/>
      <c r="I40" s="346"/>
      <c r="J40" s="346"/>
      <c r="K40" s="346"/>
      <c r="L40" s="346"/>
      <c r="M40" s="346"/>
      <c r="N40" s="346"/>
      <c r="O40" s="1681"/>
      <c r="P40" s="1678"/>
      <c r="Q40" s="1678"/>
      <c r="R40" s="1960" t="e">
        <f>IF('3)Sources &amp; Uses'!#REF!&gt;0, '3)Sources &amp; Uses'!#REF!, '3)Sources &amp; Uses'!E66)</f>
        <v>#REF!</v>
      </c>
      <c r="S40" s="1960"/>
      <c r="T40" s="1960"/>
      <c r="U40" s="1984" t="e">
        <f t="shared" si="0"/>
        <v>#REF!</v>
      </c>
      <c r="V40" s="1984"/>
      <c r="Z40" s="347"/>
    </row>
    <row r="41" spans="1:114" s="354" customFormat="1" ht="7.7" customHeight="1">
      <c r="C41" s="595"/>
      <c r="D41" s="355"/>
      <c r="E41" s="356"/>
      <c r="F41" s="356"/>
      <c r="G41" s="356"/>
      <c r="H41" s="356"/>
      <c r="I41" s="356"/>
      <c r="J41" s="356"/>
      <c r="K41" s="356"/>
      <c r="L41" s="356"/>
      <c r="M41" s="356"/>
      <c r="N41" s="356"/>
      <c r="O41" s="877"/>
      <c r="P41" s="877"/>
      <c r="Q41" s="877"/>
      <c r="R41" s="877"/>
      <c r="S41" s="877"/>
      <c r="T41" s="877"/>
      <c r="U41" s="875"/>
      <c r="V41" s="875"/>
    </row>
    <row r="42" spans="1:114" s="1" customFormat="1" ht="25.5" customHeight="1">
      <c r="A42" s="121"/>
      <c r="B42" s="343"/>
      <c r="C42" s="343" t="s">
        <v>597</v>
      </c>
      <c r="E42" s="344"/>
    </row>
    <row r="43" spans="1:114" s="106" customFormat="1" ht="18.75">
      <c r="A43" s="124"/>
      <c r="B43" s="210"/>
      <c r="C43" s="1962" t="s">
        <v>165</v>
      </c>
      <c r="D43" s="1962"/>
      <c r="E43" s="1962"/>
      <c r="F43" s="2040">
        <f>H5</f>
        <v>0</v>
      </c>
      <c r="G43" s="2040"/>
      <c r="H43" s="2040"/>
      <c r="I43" s="2040"/>
      <c r="J43" s="2040"/>
      <c r="K43" s="2040"/>
      <c r="L43" s="2040"/>
      <c r="M43" s="2040"/>
      <c r="N43" s="2040"/>
      <c r="O43" s="2004"/>
      <c r="P43" s="2004"/>
      <c r="Q43" s="2004"/>
      <c r="R43" s="2004" t="s">
        <v>690</v>
      </c>
      <c r="S43" s="2004"/>
      <c r="T43" s="2042"/>
      <c r="U43" s="2042"/>
      <c r="V43" s="2042"/>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row>
    <row r="44" spans="1:114" s="106" customFormat="1" ht="18.75">
      <c r="A44" s="124"/>
      <c r="B44" s="210"/>
      <c r="C44" s="2002" t="s">
        <v>281</v>
      </c>
      <c r="D44" s="2002"/>
      <c r="E44" s="2002"/>
      <c r="F44" s="2002"/>
      <c r="G44" s="1963"/>
      <c r="H44" s="1963"/>
      <c r="I44" s="1963"/>
      <c r="J44" s="1963"/>
      <c r="K44" s="1963"/>
      <c r="L44" s="1963"/>
      <c r="M44" s="1963"/>
      <c r="N44" s="1963"/>
      <c r="O44" s="1963"/>
      <c r="P44" s="2003" t="s">
        <v>282</v>
      </c>
      <c r="Q44" s="2003"/>
      <c r="R44" s="1963"/>
      <c r="S44" s="1963"/>
      <c r="T44" s="1963"/>
      <c r="U44" s="1963"/>
      <c r="V44" s="1963"/>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row>
    <row r="45" spans="1:114" s="106" customFormat="1" ht="18.75">
      <c r="A45" s="124"/>
      <c r="B45" s="210"/>
      <c r="C45" s="1964" t="s">
        <v>166</v>
      </c>
      <c r="D45" s="1964"/>
      <c r="E45" s="1963"/>
      <c r="F45" s="1963"/>
      <c r="G45" s="1963"/>
      <c r="H45" s="1963"/>
      <c r="I45" s="1963"/>
      <c r="J45" s="1963"/>
      <c r="K45" s="1963"/>
      <c r="L45" s="1963"/>
      <c r="M45" s="1963"/>
      <c r="N45" s="1964" t="s">
        <v>167</v>
      </c>
      <c r="O45" s="1964"/>
      <c r="P45" s="1963"/>
      <c r="Q45" s="1963"/>
      <c r="R45" s="1963"/>
      <c r="S45" s="1963"/>
      <c r="T45" s="1963"/>
      <c r="U45" s="1963"/>
      <c r="V45" s="1963"/>
      <c r="W45" s="105"/>
      <c r="X45" s="105"/>
      <c r="Y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row>
    <row r="46" spans="1:114" s="106" customFormat="1" ht="18.75">
      <c r="A46" s="124"/>
      <c r="B46" s="210"/>
      <c r="C46" s="879" t="s">
        <v>3</v>
      </c>
      <c r="D46" s="1963"/>
      <c r="E46" s="1963"/>
      <c r="F46" s="1963"/>
      <c r="G46" s="1963"/>
      <c r="H46" s="1963"/>
      <c r="I46" s="1963"/>
      <c r="J46" s="1963"/>
      <c r="K46" s="1963"/>
      <c r="L46" s="1964" t="s">
        <v>168</v>
      </c>
      <c r="M46" s="1964"/>
      <c r="N46" s="1924"/>
      <c r="O46" s="1924"/>
      <c r="P46" s="1924"/>
      <c r="Q46" s="235" t="s">
        <v>31</v>
      </c>
      <c r="R46" s="1924"/>
      <c r="S46" s="1924"/>
      <c r="T46" s="1924"/>
      <c r="U46" s="1924"/>
      <c r="V46" s="879"/>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row>
    <row r="47" spans="1:114" s="106" customFormat="1" ht="18.75">
      <c r="A47" s="124"/>
      <c r="B47" s="210"/>
      <c r="C47" s="1996" t="s">
        <v>169</v>
      </c>
      <c r="D47" s="1996"/>
      <c r="E47" s="1996"/>
      <c r="F47" s="1996"/>
      <c r="G47" s="1924"/>
      <c r="H47" s="1924"/>
      <c r="I47" s="1924"/>
      <c r="J47" s="1924"/>
      <c r="K47" s="1924"/>
      <c r="L47" s="1924"/>
      <c r="M47" s="1924"/>
      <c r="N47" s="2003" t="s">
        <v>170</v>
      </c>
      <c r="O47" s="2003"/>
      <c r="P47" s="2003"/>
      <c r="Q47" s="1924"/>
      <c r="R47" s="1924"/>
      <c r="S47" s="1924"/>
      <c r="T47" s="1924"/>
      <c r="U47" s="1924"/>
      <c r="V47" s="1924"/>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row>
    <row r="48" spans="1:114" s="56" customFormat="1" ht="53.25" customHeight="1">
      <c r="A48" s="121"/>
      <c r="C48" s="2086" t="s">
        <v>851</v>
      </c>
      <c r="D48" s="2087"/>
      <c r="E48" s="2087"/>
      <c r="F48" s="2087"/>
      <c r="G48" s="2087"/>
      <c r="H48" s="2087"/>
      <c r="I48" s="2087"/>
      <c r="J48" s="2087"/>
      <c r="K48" s="2087"/>
      <c r="L48" s="2087"/>
      <c r="M48" s="2087"/>
      <c r="N48" s="2087"/>
      <c r="O48" s="2087"/>
      <c r="P48" s="2087"/>
      <c r="Q48" s="2087"/>
      <c r="R48" s="2087"/>
      <c r="S48" s="2087"/>
      <c r="T48" s="2087"/>
      <c r="U48" s="2087"/>
      <c r="V48" s="2087"/>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s="56" customFormat="1" ht="18.75">
      <c r="A49" s="121"/>
      <c r="B49" s="108"/>
      <c r="C49" s="2077"/>
      <c r="D49" s="2078"/>
      <c r="E49" s="2078"/>
      <c r="F49" s="2078"/>
      <c r="G49" s="2078"/>
      <c r="H49" s="2078"/>
      <c r="I49" s="2078"/>
      <c r="J49" s="2078"/>
      <c r="K49" s="2078"/>
      <c r="L49" s="2078"/>
      <c r="M49" s="2078"/>
      <c r="N49" s="2078"/>
      <c r="O49" s="2078"/>
      <c r="P49" s="2078"/>
      <c r="Q49" s="2078"/>
      <c r="R49" s="2078"/>
      <c r="S49" s="2078"/>
      <c r="T49" s="2078"/>
      <c r="U49" s="2078"/>
      <c r="V49" s="2079"/>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s="56" customFormat="1" ht="18.600000000000001" hidden="1" customHeight="1">
      <c r="A50" s="121"/>
      <c r="B50" s="108"/>
      <c r="C50" s="2080"/>
      <c r="D50" s="2081"/>
      <c r="E50" s="2081"/>
      <c r="F50" s="2081"/>
      <c r="G50" s="2081"/>
      <c r="H50" s="2081"/>
      <c r="I50" s="2081"/>
      <c r="J50" s="2081"/>
      <c r="K50" s="2081"/>
      <c r="L50" s="2081"/>
      <c r="M50" s="2081"/>
      <c r="N50" s="2081"/>
      <c r="O50" s="2081"/>
      <c r="P50" s="2081"/>
      <c r="Q50" s="2081"/>
      <c r="R50" s="2081"/>
      <c r="S50" s="2081"/>
      <c r="T50" s="2081"/>
      <c r="U50" s="2081"/>
      <c r="V50" s="2082"/>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s="56" customFormat="1" ht="18.600000000000001" hidden="1" customHeight="1">
      <c r="A51" s="121"/>
      <c r="B51" s="108"/>
      <c r="C51" s="2080"/>
      <c r="D51" s="2081"/>
      <c r="E51" s="2081"/>
      <c r="F51" s="2081"/>
      <c r="G51" s="2081"/>
      <c r="H51" s="2081"/>
      <c r="I51" s="2081"/>
      <c r="J51" s="2081"/>
      <c r="K51" s="2081"/>
      <c r="L51" s="2081"/>
      <c r="M51" s="2081"/>
      <c r="N51" s="2081"/>
      <c r="O51" s="2081"/>
      <c r="P51" s="2081"/>
      <c r="Q51" s="2081"/>
      <c r="R51" s="2081"/>
      <c r="S51" s="2081"/>
      <c r="T51" s="2081"/>
      <c r="U51" s="2081"/>
      <c r="V51" s="2082"/>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s="56" customFormat="1" ht="27" customHeight="1">
      <c r="A52" s="121"/>
      <c r="B52" s="108"/>
      <c r="C52" s="2083"/>
      <c r="D52" s="2084"/>
      <c r="E52" s="2084"/>
      <c r="F52" s="2084"/>
      <c r="G52" s="2084"/>
      <c r="H52" s="2084"/>
      <c r="I52" s="2084"/>
      <c r="J52" s="2084"/>
      <c r="K52" s="2084"/>
      <c r="L52" s="2084"/>
      <c r="M52" s="2084"/>
      <c r="N52" s="2084"/>
      <c r="O52" s="2084"/>
      <c r="P52" s="2084"/>
      <c r="Q52" s="2084"/>
      <c r="R52" s="2084"/>
      <c r="S52" s="2084"/>
      <c r="T52" s="2084"/>
      <c r="U52" s="2084"/>
      <c r="V52" s="2085"/>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row>
    <row r="53" spans="1:114" s="105" customFormat="1" ht="3.75" customHeight="1">
      <c r="A53" s="124"/>
      <c r="B53" s="211"/>
      <c r="C53" s="117"/>
      <c r="E53" s="117"/>
    </row>
    <row r="54" spans="1:114" s="56" customFormat="1" ht="23.25" customHeight="1">
      <c r="A54" s="121"/>
      <c r="B54" s="101"/>
      <c r="C54" s="101" t="s">
        <v>172</v>
      </c>
      <c r="D54" s="102"/>
      <c r="E54" s="102"/>
      <c r="F54" s="102"/>
      <c r="G54" s="102"/>
      <c r="H54" s="102"/>
      <c r="I54" s="102"/>
      <c r="J54" s="102"/>
      <c r="K54" s="102"/>
      <c r="L54" s="102"/>
      <c r="M54" s="102"/>
      <c r="N54" s="118"/>
      <c r="O54" s="118"/>
      <c r="P54" s="118"/>
      <c r="Q54" s="118"/>
      <c r="R54" s="118"/>
      <c r="S54" s="118"/>
      <c r="T54" s="118"/>
      <c r="U54" s="118"/>
      <c r="V54" s="118"/>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row>
    <row r="55" spans="1:114" s="56" customFormat="1" ht="18.75">
      <c r="A55" s="121"/>
      <c r="B55" s="108"/>
      <c r="C55" s="1940" t="s">
        <v>612</v>
      </c>
      <c r="D55" s="1940"/>
      <c r="E55" s="1940"/>
      <c r="F55" s="1940"/>
      <c r="G55" s="1940"/>
      <c r="H55" s="1940"/>
      <c r="I55" s="1940"/>
      <c r="J55" s="1940"/>
      <c r="K55" s="1940"/>
      <c r="L55" s="1940"/>
      <c r="M55" s="1940"/>
      <c r="N55" s="1940"/>
      <c r="O55" s="1940"/>
      <c r="P55" s="1940"/>
      <c r="Q55" s="1940"/>
      <c r="R55" s="1940"/>
      <c r="S55" s="1940"/>
      <c r="T55" s="2038"/>
      <c r="U55" s="2038"/>
      <c r="V55" s="974"/>
      <c r="W55" s="110"/>
      <c r="X55" s="1"/>
      <c r="Y55" s="1945" t="str">
        <f>IF(T55= "No", "This project is not eligible for RHTF assistance!",  " ")</f>
        <v xml:space="preserve"> </v>
      </c>
      <c r="Z55" s="1945"/>
      <c r="AA55" s="1945"/>
      <c r="AB55" s="1945"/>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row>
    <row r="56" spans="1:114" s="1" customFormat="1" ht="14.1" customHeight="1">
      <c r="A56" s="121"/>
      <c r="B56" s="212"/>
      <c r="C56" s="2035" t="s">
        <v>613</v>
      </c>
      <c r="D56" s="2035"/>
      <c r="E56" s="2035"/>
      <c r="F56" s="2035"/>
      <c r="G56" s="2035"/>
      <c r="H56" s="2035"/>
      <c r="I56" s="2035"/>
      <c r="J56" s="2035"/>
      <c r="K56" s="2035"/>
      <c r="L56" s="2035"/>
      <c r="M56" s="2035"/>
      <c r="N56" s="2036"/>
      <c r="O56" s="2036"/>
      <c r="P56" s="2036"/>
      <c r="Q56" s="2036"/>
      <c r="R56" s="2036"/>
      <c r="S56" s="2036"/>
      <c r="T56" s="2037"/>
      <c r="U56" s="2037"/>
      <c r="V56" s="2036"/>
      <c r="W56" s="864"/>
    </row>
    <row r="57" spans="1:114" s="56" customFormat="1" ht="18.75">
      <c r="A57" s="121"/>
      <c r="B57" s="101"/>
      <c r="C57" s="1940" t="s">
        <v>173</v>
      </c>
      <c r="D57" s="1940"/>
      <c r="E57" s="1940"/>
      <c r="F57" s="1940"/>
      <c r="G57" s="1940"/>
      <c r="H57" s="1940"/>
      <c r="I57" s="1940"/>
      <c r="J57" s="1940"/>
      <c r="K57" s="1940"/>
      <c r="L57" s="1940"/>
      <c r="M57" s="1999"/>
      <c r="N57" s="1999"/>
      <c r="R57" s="119"/>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row>
    <row r="58" spans="1:114" s="56" customFormat="1" ht="18.75">
      <c r="A58" s="121"/>
      <c r="B58" s="101"/>
      <c r="D58" s="56" t="s">
        <v>174</v>
      </c>
      <c r="L58" s="1956"/>
      <c r="M58" s="1956"/>
      <c r="N58" s="1956"/>
      <c r="O58" s="1956"/>
      <c r="P58" s="1956"/>
      <c r="Q58" s="2039" t="s">
        <v>171</v>
      </c>
      <c r="R58" s="2039"/>
      <c r="S58" s="1999"/>
      <c r="T58" s="1999"/>
      <c r="U58" s="1999"/>
      <c r="V58" s="1999"/>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row>
    <row r="59" spans="1:114" s="56" customFormat="1" ht="15" customHeight="1">
      <c r="A59" s="121"/>
      <c r="B59" s="101"/>
      <c r="C59" s="1971" t="s">
        <v>855</v>
      </c>
      <c r="D59" s="1971"/>
      <c r="E59" s="1971"/>
      <c r="F59" s="1971"/>
      <c r="G59" s="1971"/>
      <c r="H59" s="1971"/>
      <c r="I59" s="1971"/>
      <c r="J59" s="1971"/>
      <c r="K59" s="1971"/>
      <c r="L59" s="1971"/>
      <c r="M59" s="1971"/>
      <c r="N59" s="1971"/>
      <c r="O59" s="1971"/>
      <c r="P59" s="1971"/>
      <c r="Q59" s="1971"/>
      <c r="R59" s="1971"/>
      <c r="S59" s="1971"/>
      <c r="T59" s="1971"/>
      <c r="U59" s="1971"/>
      <c r="V59" s="1971"/>
      <c r="W59" s="197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row>
    <row r="60" spans="1:114" s="56" customFormat="1" ht="14.25" customHeight="1">
      <c r="A60" s="121"/>
      <c r="B60" s="101"/>
      <c r="C60" s="1972"/>
      <c r="D60" s="1973"/>
      <c r="E60" s="1973"/>
      <c r="F60" s="1973"/>
      <c r="G60" s="1973"/>
      <c r="H60" s="1973"/>
      <c r="I60" s="1973"/>
      <c r="J60" s="1973"/>
      <c r="K60" s="1973"/>
      <c r="L60" s="1973"/>
      <c r="M60" s="1973"/>
      <c r="N60" s="1973"/>
      <c r="O60" s="1973"/>
      <c r="P60" s="1973"/>
      <c r="Q60" s="1973"/>
      <c r="R60" s="1973"/>
      <c r="S60" s="1973"/>
      <c r="T60" s="1973"/>
      <c r="U60" s="1973"/>
      <c r="V60" s="1974"/>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114" s="56" customFormat="1" ht="14.25" customHeight="1">
      <c r="A61" s="121"/>
      <c r="B61" s="101"/>
      <c r="C61" s="1975"/>
      <c r="D61" s="1976"/>
      <c r="E61" s="1976"/>
      <c r="F61" s="1976"/>
      <c r="G61" s="1976"/>
      <c r="H61" s="1976"/>
      <c r="I61" s="1976"/>
      <c r="J61" s="1976"/>
      <c r="K61" s="1976"/>
      <c r="L61" s="1976"/>
      <c r="M61" s="1976"/>
      <c r="N61" s="1976"/>
      <c r="O61" s="1976"/>
      <c r="P61" s="1976"/>
      <c r="Q61" s="1976"/>
      <c r="R61" s="1976"/>
      <c r="S61" s="1976"/>
      <c r="T61" s="1976"/>
      <c r="U61" s="1976"/>
      <c r="V61" s="1977"/>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row>
    <row r="62" spans="1:114" s="56" customFormat="1" ht="13.5" customHeight="1">
      <c r="A62" s="121"/>
      <c r="B62" s="101"/>
      <c r="C62" s="1975"/>
      <c r="D62" s="1976"/>
      <c r="E62" s="1976"/>
      <c r="F62" s="1976"/>
      <c r="G62" s="1976"/>
      <c r="H62" s="1976"/>
      <c r="I62" s="1976"/>
      <c r="J62" s="1976"/>
      <c r="K62" s="1976"/>
      <c r="L62" s="1976"/>
      <c r="M62" s="1976"/>
      <c r="N62" s="1976"/>
      <c r="O62" s="1976"/>
      <c r="P62" s="1976"/>
      <c r="Q62" s="1976"/>
      <c r="R62" s="1976"/>
      <c r="S62" s="1976"/>
      <c r="T62" s="1976"/>
      <c r="U62" s="1976"/>
      <c r="V62" s="1977"/>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row>
    <row r="63" spans="1:114" s="56" customFormat="1" ht="12.75" customHeight="1">
      <c r="A63" s="121"/>
      <c r="B63" s="101"/>
      <c r="C63" s="1975"/>
      <c r="D63" s="1976"/>
      <c r="E63" s="1976"/>
      <c r="F63" s="1976"/>
      <c r="G63" s="1976"/>
      <c r="H63" s="1976"/>
      <c r="I63" s="1976"/>
      <c r="J63" s="1976"/>
      <c r="K63" s="1976"/>
      <c r="L63" s="1976"/>
      <c r="M63" s="1976"/>
      <c r="N63" s="1976"/>
      <c r="O63" s="1976"/>
      <c r="P63" s="1976"/>
      <c r="Q63" s="1976"/>
      <c r="R63" s="1976"/>
      <c r="S63" s="1976"/>
      <c r="T63" s="1976"/>
      <c r="U63" s="1976"/>
      <c r="V63" s="1977"/>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row>
    <row r="64" spans="1:114" s="56" customFormat="1" ht="15.75" customHeight="1">
      <c r="A64" s="121"/>
      <c r="B64" s="101"/>
      <c r="C64" s="1975"/>
      <c r="D64" s="1976"/>
      <c r="E64" s="1976"/>
      <c r="F64" s="1976"/>
      <c r="G64" s="1976"/>
      <c r="H64" s="1976"/>
      <c r="I64" s="1976"/>
      <c r="J64" s="1976"/>
      <c r="K64" s="1976"/>
      <c r="L64" s="1976"/>
      <c r="M64" s="1976"/>
      <c r="N64" s="1976"/>
      <c r="O64" s="1976"/>
      <c r="P64" s="1976"/>
      <c r="Q64" s="1976"/>
      <c r="R64" s="1976"/>
      <c r="S64" s="1976"/>
      <c r="T64" s="1976"/>
      <c r="U64" s="1976"/>
      <c r="V64" s="1977"/>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row>
    <row r="65" spans="1:113" s="56" customFormat="1" ht="15.75" customHeight="1">
      <c r="A65" s="121"/>
      <c r="B65" s="101"/>
      <c r="C65" s="1978"/>
      <c r="D65" s="1979"/>
      <c r="E65" s="1979"/>
      <c r="F65" s="1979"/>
      <c r="G65" s="1979"/>
      <c r="H65" s="1979"/>
      <c r="I65" s="1979"/>
      <c r="J65" s="1979"/>
      <c r="K65" s="1979"/>
      <c r="L65" s="1979"/>
      <c r="M65" s="1979"/>
      <c r="N65" s="1979"/>
      <c r="O65" s="1979"/>
      <c r="P65" s="1979"/>
      <c r="Q65" s="1979"/>
      <c r="R65" s="1979"/>
      <c r="S65" s="1979"/>
      <c r="T65" s="1979"/>
      <c r="U65" s="1979"/>
      <c r="V65" s="1980"/>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row>
    <row r="66" spans="1:113" s="56" customFormat="1" ht="15.75" customHeight="1">
      <c r="A66" s="121"/>
      <c r="B66" s="101"/>
      <c r="C66" s="1971" t="s">
        <v>856</v>
      </c>
      <c r="D66" s="1971"/>
      <c r="E66" s="1971"/>
      <c r="F66" s="1971"/>
      <c r="G66" s="1971"/>
      <c r="H66" s="1971"/>
      <c r="I66" s="1971"/>
      <c r="J66" s="1971"/>
      <c r="K66" s="1971"/>
      <c r="L66" s="1971"/>
      <c r="M66" s="1971"/>
      <c r="N66" s="1971"/>
      <c r="O66" s="1971"/>
      <c r="P66" s="1971"/>
      <c r="Q66" s="1971"/>
      <c r="R66" s="1971"/>
      <c r="S66" s="1971"/>
      <c r="T66" s="1971"/>
      <c r="U66" s="1971"/>
      <c r="V66" s="1971"/>
      <c r="W66" s="197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row>
    <row r="67" spans="1:113" s="56" customFormat="1" ht="15.75" customHeight="1">
      <c r="A67" s="121"/>
      <c r="B67" s="101"/>
      <c r="C67" s="1972"/>
      <c r="D67" s="1973"/>
      <c r="E67" s="1973"/>
      <c r="F67" s="1973"/>
      <c r="G67" s="1973"/>
      <c r="H67" s="1973"/>
      <c r="I67" s="1973"/>
      <c r="J67" s="1973"/>
      <c r="K67" s="1973"/>
      <c r="L67" s="1973"/>
      <c r="M67" s="1973"/>
      <c r="N67" s="1973"/>
      <c r="O67" s="1973"/>
      <c r="P67" s="1973"/>
      <c r="Q67" s="1973"/>
      <c r="R67" s="1973"/>
      <c r="S67" s="1973"/>
      <c r="T67" s="1973"/>
      <c r="U67" s="1973"/>
      <c r="V67" s="1974"/>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row>
    <row r="68" spans="1:113" s="56" customFormat="1" ht="15.75" customHeight="1">
      <c r="A68" s="121"/>
      <c r="B68" s="101"/>
      <c r="C68" s="1975"/>
      <c r="D68" s="1976"/>
      <c r="E68" s="1976"/>
      <c r="F68" s="1976"/>
      <c r="G68" s="1976"/>
      <c r="H68" s="1976"/>
      <c r="I68" s="1976"/>
      <c r="J68" s="1976"/>
      <c r="K68" s="1976"/>
      <c r="L68" s="1976"/>
      <c r="M68" s="1976"/>
      <c r="N68" s="1976"/>
      <c r="O68" s="1976"/>
      <c r="P68" s="1976"/>
      <c r="Q68" s="1976"/>
      <c r="R68" s="1976"/>
      <c r="S68" s="1976"/>
      <c r="T68" s="1976"/>
      <c r="U68" s="1976"/>
      <c r="V68" s="1977"/>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row>
    <row r="69" spans="1:113" s="56" customFormat="1" ht="15.75" customHeight="1">
      <c r="A69" s="121"/>
      <c r="B69" s="101"/>
      <c r="C69" s="1975"/>
      <c r="D69" s="1976"/>
      <c r="E69" s="1976"/>
      <c r="F69" s="1976"/>
      <c r="G69" s="1976"/>
      <c r="H69" s="1976"/>
      <c r="I69" s="1976"/>
      <c r="J69" s="1976"/>
      <c r="K69" s="1976"/>
      <c r="L69" s="1976"/>
      <c r="M69" s="1976"/>
      <c r="N69" s="1976"/>
      <c r="O69" s="1976"/>
      <c r="P69" s="1976"/>
      <c r="Q69" s="1976"/>
      <c r="R69" s="1976"/>
      <c r="S69" s="1976"/>
      <c r="T69" s="1976"/>
      <c r="U69" s="1976"/>
      <c r="V69" s="1977"/>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row>
    <row r="70" spans="1:113" s="56" customFormat="1" ht="15.75" customHeight="1">
      <c r="A70" s="121"/>
      <c r="B70" s="101"/>
      <c r="C70" s="1975"/>
      <c r="D70" s="1976"/>
      <c r="E70" s="1976"/>
      <c r="F70" s="1976"/>
      <c r="G70" s="1976"/>
      <c r="H70" s="1976"/>
      <c r="I70" s="1976"/>
      <c r="J70" s="1976"/>
      <c r="K70" s="1976"/>
      <c r="L70" s="1976"/>
      <c r="M70" s="1976"/>
      <c r="N70" s="1976"/>
      <c r="O70" s="1976"/>
      <c r="P70" s="1976"/>
      <c r="Q70" s="1976"/>
      <c r="R70" s="1976"/>
      <c r="S70" s="1976"/>
      <c r="T70" s="1976"/>
      <c r="U70" s="1976"/>
      <c r="V70" s="1977"/>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row>
    <row r="71" spans="1:113" s="56" customFormat="1" ht="15.75" customHeight="1">
      <c r="A71" s="121"/>
      <c r="B71" s="101"/>
      <c r="C71" s="1978"/>
      <c r="D71" s="1979"/>
      <c r="E71" s="1979"/>
      <c r="F71" s="1979"/>
      <c r="G71" s="1979"/>
      <c r="H71" s="1979"/>
      <c r="I71" s="1979"/>
      <c r="J71" s="1979"/>
      <c r="K71" s="1979"/>
      <c r="L71" s="1979"/>
      <c r="M71" s="1979"/>
      <c r="N71" s="1979"/>
      <c r="O71" s="1979"/>
      <c r="P71" s="1979"/>
      <c r="Q71" s="1979"/>
      <c r="R71" s="1979"/>
      <c r="S71" s="1979"/>
      <c r="T71" s="1979"/>
      <c r="U71" s="1979"/>
      <c r="V71" s="1980"/>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row>
    <row r="72" spans="1:113" s="56" customFormat="1" ht="12.75" customHeight="1">
      <c r="A72" s="121"/>
      <c r="B72" s="10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row>
    <row r="73" spans="1:113" s="239" customFormat="1" ht="12.75" customHeight="1">
      <c r="A73" s="105"/>
      <c r="B73" s="126"/>
      <c r="C73" s="1971" t="s">
        <v>854</v>
      </c>
      <c r="D73" s="1971"/>
      <c r="E73" s="1971"/>
      <c r="F73" s="1971"/>
      <c r="G73" s="1971"/>
      <c r="H73" s="1971"/>
      <c r="I73" s="1971"/>
      <c r="J73" s="1971"/>
      <c r="K73" s="1971"/>
      <c r="L73" s="1971"/>
      <c r="M73" s="1971"/>
      <c r="N73" s="1971"/>
      <c r="O73" s="1971"/>
      <c r="P73" s="1971"/>
      <c r="Q73" s="1971"/>
      <c r="R73" s="1971"/>
      <c r="S73" s="1971"/>
      <c r="T73" s="1971"/>
      <c r="U73" s="1971"/>
      <c r="V73" s="1971"/>
      <c r="W73" s="1971"/>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row>
    <row r="74" spans="1:113" s="239" customFormat="1">
      <c r="A74" s="105"/>
      <c r="B74" s="123"/>
      <c r="C74" s="2007"/>
      <c r="D74" s="2008"/>
      <c r="E74" s="2008"/>
      <c r="F74" s="2008"/>
      <c r="G74" s="2008"/>
      <c r="H74" s="2008"/>
      <c r="I74" s="2008"/>
      <c r="J74" s="2008"/>
      <c r="K74" s="2008"/>
      <c r="L74" s="2008"/>
      <c r="M74" s="2008"/>
      <c r="N74" s="2008"/>
      <c r="O74" s="2008"/>
      <c r="P74" s="2008"/>
      <c r="Q74" s="2008"/>
      <c r="R74" s="2008"/>
      <c r="S74" s="2008"/>
      <c r="T74" s="2008"/>
      <c r="U74" s="2008"/>
      <c r="V74" s="2009"/>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row>
    <row r="75" spans="1:113" s="239" customFormat="1" ht="14.25" customHeight="1">
      <c r="A75" s="105"/>
      <c r="B75" s="123"/>
      <c r="C75" s="2010"/>
      <c r="D75" s="2011"/>
      <c r="E75" s="2011"/>
      <c r="F75" s="2011"/>
      <c r="G75" s="2011"/>
      <c r="H75" s="2011"/>
      <c r="I75" s="2011"/>
      <c r="J75" s="2011"/>
      <c r="K75" s="2011"/>
      <c r="L75" s="2011"/>
      <c r="M75" s="2011"/>
      <c r="N75" s="2011"/>
      <c r="O75" s="2011"/>
      <c r="P75" s="2011"/>
      <c r="Q75" s="2011"/>
      <c r="R75" s="2011"/>
      <c r="S75" s="2011"/>
      <c r="T75" s="2011"/>
      <c r="U75" s="2011"/>
      <c r="V75" s="2012"/>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row>
    <row r="76" spans="1:113" s="239" customFormat="1" ht="36.75" customHeight="1">
      <c r="A76" s="105"/>
      <c r="B76" s="123"/>
      <c r="C76" s="2013"/>
      <c r="D76" s="2014"/>
      <c r="E76" s="2014"/>
      <c r="F76" s="2014"/>
      <c r="G76" s="2014"/>
      <c r="H76" s="2014"/>
      <c r="I76" s="2014"/>
      <c r="J76" s="2014"/>
      <c r="K76" s="2014"/>
      <c r="L76" s="2014"/>
      <c r="M76" s="2014"/>
      <c r="N76" s="2014"/>
      <c r="O76" s="2014"/>
      <c r="P76" s="2014"/>
      <c r="Q76" s="2014"/>
      <c r="R76" s="2014"/>
      <c r="S76" s="2014"/>
      <c r="T76" s="2014"/>
      <c r="U76" s="2014"/>
      <c r="V76" s="201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row>
    <row r="77" spans="1:113" s="239" customFormat="1" ht="29.25" customHeight="1">
      <c r="A77" s="105"/>
      <c r="B77" s="126"/>
      <c r="C77" s="1971" t="s">
        <v>175</v>
      </c>
      <c r="D77" s="1971"/>
      <c r="E77" s="1971"/>
      <c r="F77" s="1971"/>
      <c r="G77" s="1971"/>
      <c r="H77" s="1971"/>
      <c r="I77" s="1971"/>
      <c r="J77" s="1971"/>
      <c r="K77" s="1971"/>
      <c r="L77" s="1971"/>
      <c r="M77" s="1971"/>
      <c r="N77" s="1971"/>
      <c r="O77" s="1971"/>
      <c r="P77" s="1971"/>
      <c r="Q77" s="1971"/>
      <c r="R77" s="1971"/>
      <c r="S77" s="1971"/>
      <c r="T77" s="1971"/>
      <c r="U77" s="1971"/>
      <c r="V77" s="1971"/>
      <c r="W77" s="240"/>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row>
    <row r="78" spans="1:113" s="239" customFormat="1" ht="26.25" customHeight="1">
      <c r="A78" s="105"/>
      <c r="B78" s="123"/>
      <c r="C78" s="2007"/>
      <c r="D78" s="2008"/>
      <c r="E78" s="2008"/>
      <c r="F78" s="2008"/>
      <c r="G78" s="2008"/>
      <c r="H78" s="2008"/>
      <c r="I78" s="2008"/>
      <c r="J78" s="2008"/>
      <c r="K78" s="2008"/>
      <c r="L78" s="2008"/>
      <c r="M78" s="2008"/>
      <c r="N78" s="2008"/>
      <c r="O78" s="2008"/>
      <c r="P78" s="2008"/>
      <c r="Q78" s="2008"/>
      <c r="R78" s="2008"/>
      <c r="S78" s="2008"/>
      <c r="T78" s="2008"/>
      <c r="U78" s="2008"/>
      <c r="V78" s="2009"/>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row>
    <row r="79" spans="1:113" s="125" customFormat="1" ht="27" customHeight="1">
      <c r="A79" s="124"/>
      <c r="B79" s="123"/>
      <c r="C79" s="2013"/>
      <c r="D79" s="2014"/>
      <c r="E79" s="2014"/>
      <c r="F79" s="2014"/>
      <c r="G79" s="2014"/>
      <c r="H79" s="2014"/>
      <c r="I79" s="2014"/>
      <c r="J79" s="2014"/>
      <c r="K79" s="2014"/>
      <c r="L79" s="2014"/>
      <c r="M79" s="2014"/>
      <c r="N79" s="2014"/>
      <c r="O79" s="2014"/>
      <c r="P79" s="2014"/>
      <c r="Q79" s="2014"/>
      <c r="R79" s="2014"/>
      <c r="S79" s="2014"/>
      <c r="T79" s="2014"/>
      <c r="U79" s="2014"/>
      <c r="V79" s="2015"/>
      <c r="W79" s="124"/>
      <c r="X79" s="105"/>
      <c r="Y79" s="122"/>
      <c r="Z79" s="105"/>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row>
    <row r="80" spans="1:113" s="56" customFormat="1" ht="25.5" customHeight="1">
      <c r="A80" s="121"/>
      <c r="B80" s="101"/>
      <c r="C80" s="101" t="s">
        <v>181</v>
      </c>
      <c r="D80" s="102"/>
      <c r="E80" s="102"/>
      <c r="F80" s="102"/>
      <c r="G80" s="102"/>
      <c r="H80" s="102"/>
      <c r="I80" s="102"/>
      <c r="J80" s="102"/>
      <c r="K80" s="102"/>
      <c r="L80" s="102"/>
      <c r="M80" s="102"/>
      <c r="N80" s="2034"/>
      <c r="O80" s="2034"/>
      <c r="P80" s="2034"/>
      <c r="Q80" s="2034"/>
      <c r="R80" s="2034"/>
      <c r="S80" s="2034"/>
      <c r="T80" s="2034"/>
      <c r="U80" s="2034"/>
      <c r="V80" s="2034"/>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row>
    <row r="81" spans="1:77" s="56" customFormat="1" ht="29.25" customHeight="1">
      <c r="A81" s="121"/>
      <c r="B81" s="108"/>
      <c r="C81" s="2076" t="s">
        <v>701</v>
      </c>
      <c r="D81" s="2076"/>
      <c r="E81" s="2076"/>
      <c r="F81" s="2076"/>
      <c r="G81" s="2076"/>
      <c r="H81" s="2076"/>
      <c r="I81" s="2076"/>
      <c r="J81" s="2076"/>
      <c r="K81" s="2076"/>
      <c r="L81" s="2076"/>
      <c r="M81" s="2076"/>
      <c r="N81" s="2076"/>
      <c r="O81" s="2076"/>
      <c r="P81" s="2076"/>
      <c r="Q81" s="2076"/>
      <c r="R81" s="2076"/>
      <c r="S81" s="2076"/>
      <c r="T81" s="2076"/>
      <c r="U81" s="1505"/>
      <c r="V81" s="1505"/>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row>
    <row r="82" spans="1:77" s="56" customFormat="1" ht="36" customHeight="1">
      <c r="A82" s="121"/>
      <c r="B82" s="108"/>
      <c r="C82" s="120"/>
      <c r="D82" s="120"/>
      <c r="E82" s="120"/>
      <c r="F82" s="120"/>
      <c r="G82" s="120"/>
      <c r="H82" s="120"/>
      <c r="I82" s="128"/>
      <c r="J82" s="120"/>
      <c r="K82" s="120"/>
      <c r="L82" s="120"/>
      <c r="M82" s="2031" t="s">
        <v>699</v>
      </c>
      <c r="N82" s="2031"/>
      <c r="O82" s="2031"/>
      <c r="P82" s="2031"/>
      <c r="Q82" s="2032" t="s">
        <v>383</v>
      </c>
      <c r="R82" s="2032"/>
      <c r="S82" s="2032"/>
      <c r="T82" s="2033" t="s">
        <v>700</v>
      </c>
      <c r="U82" s="2033"/>
      <c r="V82" s="2033"/>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row>
    <row r="83" spans="1:77" s="850" customFormat="1" ht="15" customHeight="1">
      <c r="A83" s="847"/>
      <c r="B83" s="848"/>
      <c r="C83" s="849" t="s">
        <v>283</v>
      </c>
      <c r="D83" s="849"/>
      <c r="E83" s="849"/>
      <c r="F83" s="849"/>
      <c r="G83" s="849"/>
      <c r="H83" s="849"/>
      <c r="I83" s="849"/>
      <c r="J83" s="849"/>
      <c r="K83" s="849"/>
      <c r="L83" s="849"/>
      <c r="M83" s="2000"/>
      <c r="N83" s="2001"/>
      <c r="O83" s="2001"/>
      <c r="P83" s="2001"/>
      <c r="Q83" s="1926"/>
      <c r="R83" s="1927"/>
      <c r="S83" s="1928"/>
      <c r="T83" s="1926"/>
      <c r="U83" s="1927"/>
      <c r="V83" s="1927"/>
      <c r="W83" s="856"/>
      <c r="X83" s="856"/>
      <c r="Y83" s="2067" t="s">
        <v>698</v>
      </c>
      <c r="Z83" s="2067"/>
      <c r="AA83" s="2067"/>
      <c r="AB83" s="856"/>
      <c r="AC83" s="588"/>
      <c r="AD83" s="588"/>
      <c r="AE83" s="588"/>
      <c r="AF83" s="588"/>
      <c r="AG83" s="588"/>
      <c r="AH83" s="588"/>
      <c r="AI83" s="588"/>
      <c r="AJ83" s="588"/>
      <c r="AK83" s="588"/>
      <c r="AL83" s="588"/>
      <c r="AM83" s="588"/>
      <c r="AN83" s="588"/>
      <c r="AO83" s="588"/>
      <c r="AP83" s="588"/>
      <c r="AQ83" s="588"/>
      <c r="AR83" s="588"/>
      <c r="AS83" s="588"/>
      <c r="AT83" s="588"/>
      <c r="AU83" s="588"/>
      <c r="AV83" s="588"/>
      <c r="AW83" s="588"/>
      <c r="AX83" s="588"/>
      <c r="AY83" s="588"/>
      <c r="AZ83" s="588"/>
      <c r="BA83" s="588"/>
      <c r="BB83" s="588"/>
      <c r="BC83" s="588"/>
      <c r="BD83" s="588"/>
      <c r="BE83" s="588"/>
      <c r="BF83" s="588"/>
      <c r="BG83" s="588"/>
      <c r="BH83" s="588"/>
      <c r="BI83" s="588"/>
      <c r="BJ83" s="588"/>
      <c r="BK83" s="588"/>
      <c r="BL83" s="588"/>
      <c r="BM83" s="588"/>
      <c r="BN83" s="588"/>
      <c r="BO83" s="588"/>
      <c r="BP83" s="588"/>
      <c r="BQ83" s="588"/>
      <c r="BR83" s="588"/>
      <c r="BS83" s="588"/>
      <c r="BT83" s="588"/>
      <c r="BU83" s="588"/>
      <c r="BV83" s="588"/>
      <c r="BW83" s="588"/>
      <c r="BX83" s="588"/>
      <c r="BY83" s="588"/>
    </row>
    <row r="84" spans="1:77" s="79" customFormat="1" ht="15" customHeight="1">
      <c r="A84" s="847"/>
      <c r="B84" s="851"/>
      <c r="C84" s="852" t="s">
        <v>268</v>
      </c>
      <c r="D84" s="852"/>
      <c r="E84" s="852"/>
      <c r="F84" s="852"/>
      <c r="G84" s="852"/>
      <c r="H84" s="852"/>
      <c r="I84" s="852"/>
      <c r="J84" s="852"/>
      <c r="K84" s="852"/>
      <c r="L84" s="852"/>
      <c r="M84" s="2000"/>
      <c r="N84" s="2001"/>
      <c r="O84" s="2001"/>
      <c r="P84" s="2001"/>
      <c r="Q84" s="1926"/>
      <c r="R84" s="1927"/>
      <c r="S84" s="1928"/>
      <c r="T84" s="1926"/>
      <c r="U84" s="1927"/>
      <c r="V84" s="1927"/>
      <c r="W84" s="856"/>
      <c r="X84" s="856"/>
      <c r="Y84" s="853" t="e">
        <f>'3)Sources &amp; Uses'!#REF!</f>
        <v>#REF!</v>
      </c>
      <c r="Z84" s="870"/>
      <c r="AA84" s="856"/>
      <c r="AB84" s="856"/>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s="79" customFormat="1" ht="15" customHeight="1">
      <c r="A85" s="847"/>
      <c r="B85" s="848"/>
      <c r="C85" s="849" t="s">
        <v>384</v>
      </c>
      <c r="D85" s="849"/>
      <c r="E85" s="849"/>
      <c r="F85" s="849"/>
      <c r="G85" s="849"/>
      <c r="H85" s="849"/>
      <c r="I85" s="849"/>
      <c r="J85" s="849"/>
      <c r="K85" s="849"/>
      <c r="L85" s="849"/>
      <c r="M85" s="2000"/>
      <c r="N85" s="2001"/>
      <c r="O85" s="2001"/>
      <c r="P85" s="2001"/>
      <c r="Q85" s="1926"/>
      <c r="R85" s="1927"/>
      <c r="S85" s="1928"/>
      <c r="T85" s="1926"/>
      <c r="U85" s="1927"/>
      <c r="V85" s="1927"/>
      <c r="W85" s="856"/>
      <c r="X85" s="856"/>
      <c r="Y85" s="2067" t="s">
        <v>697</v>
      </c>
      <c r="Z85" s="2067"/>
      <c r="AA85" s="2067"/>
      <c r="AB85" s="856"/>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s="79" customFormat="1" ht="15" customHeight="1">
      <c r="A86" s="847"/>
      <c r="B86" s="848"/>
      <c r="C86" s="852" t="s">
        <v>182</v>
      </c>
      <c r="D86" s="852"/>
      <c r="E86" s="852"/>
      <c r="F86" s="852"/>
      <c r="G86" s="852"/>
      <c r="H86" s="854"/>
      <c r="I86" s="854"/>
      <c r="J86" s="854"/>
      <c r="K86" s="854"/>
      <c r="L86" s="854"/>
      <c r="M86" s="2000"/>
      <c r="N86" s="2001"/>
      <c r="O86" s="2001"/>
      <c r="P86" s="2001"/>
      <c r="Q86" s="1926"/>
      <c r="R86" s="1927"/>
      <c r="S86" s="1928"/>
      <c r="T86" s="1926"/>
      <c r="U86" s="1927"/>
      <c r="V86" s="1927"/>
      <c r="W86" s="856"/>
      <c r="X86" s="856"/>
      <c r="Y86" s="853" t="e">
        <f>'3)Sources &amp; Uses'!#REF!</f>
        <v>#REF!</v>
      </c>
      <c r="Z86" s="81"/>
      <c r="AA86" s="856"/>
      <c r="AB86" s="856"/>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s="79" customFormat="1" ht="15" customHeight="1">
      <c r="A87" s="847"/>
      <c r="B87" s="848"/>
      <c r="C87" s="849" t="s">
        <v>575</v>
      </c>
      <c r="D87" s="849"/>
      <c r="E87" s="849"/>
      <c r="F87" s="849"/>
      <c r="G87" s="849"/>
      <c r="H87" s="849"/>
      <c r="I87" s="849"/>
      <c r="J87" s="849"/>
      <c r="K87" s="849"/>
      <c r="L87" s="849"/>
      <c r="M87" s="2000"/>
      <c r="N87" s="2001"/>
      <c r="O87" s="2001"/>
      <c r="P87" s="2001"/>
      <c r="Q87" s="1926"/>
      <c r="R87" s="1927"/>
      <c r="S87" s="1928"/>
      <c r="T87" s="1926"/>
      <c r="U87" s="1927"/>
      <c r="V87" s="1927"/>
      <c r="W87" s="856"/>
      <c r="X87" s="856"/>
      <c r="Y87" s="1507"/>
      <c r="Z87" s="1506"/>
      <c r="AA87" s="856"/>
      <c r="AB87" s="856"/>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s="79" customFormat="1" ht="15" customHeight="1">
      <c r="A88" s="847"/>
      <c r="B88" s="848"/>
      <c r="C88" s="852" t="s">
        <v>576</v>
      </c>
      <c r="D88" s="852"/>
      <c r="E88" s="852"/>
      <c r="F88" s="852"/>
      <c r="G88" s="852"/>
      <c r="H88" s="852"/>
      <c r="I88" s="852"/>
      <c r="J88" s="852"/>
      <c r="K88" s="852"/>
      <c r="L88" s="852"/>
      <c r="M88" s="2000"/>
      <c r="N88" s="2001"/>
      <c r="O88" s="2001"/>
      <c r="P88" s="2001"/>
      <c r="Q88" s="1926"/>
      <c r="R88" s="1927"/>
      <c r="S88" s="1928"/>
      <c r="T88" s="1926"/>
      <c r="U88" s="1927"/>
      <c r="V88" s="1927"/>
      <c r="W88" s="856"/>
      <c r="X88" s="856"/>
      <c r="Y88" s="1506"/>
      <c r="Z88" s="1506"/>
      <c r="AA88" s="857"/>
      <c r="AB88" s="856"/>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s="79" customFormat="1" ht="15" customHeight="1">
      <c r="A89" s="847"/>
      <c r="B89" s="848"/>
      <c r="C89" s="849" t="s">
        <v>440</v>
      </c>
      <c r="D89" s="849"/>
      <c r="E89" s="849"/>
      <c r="F89" s="849"/>
      <c r="G89" s="849"/>
      <c r="H89" s="849"/>
      <c r="I89" s="849"/>
      <c r="J89" s="849"/>
      <c r="K89" s="849"/>
      <c r="L89" s="849"/>
      <c r="M89" s="2000"/>
      <c r="N89" s="2001"/>
      <c r="O89" s="2001"/>
      <c r="P89" s="2001"/>
      <c r="Q89" s="1926"/>
      <c r="R89" s="1927"/>
      <c r="S89" s="1928"/>
      <c r="T89" s="1926"/>
      <c r="U89" s="1927"/>
      <c r="V89" s="1927"/>
      <c r="W89" s="856"/>
      <c r="X89" s="856"/>
      <c r="Y89" s="1506"/>
      <c r="Z89" s="1506"/>
      <c r="AA89" s="856"/>
      <c r="AB89" s="857"/>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s="79" customFormat="1" ht="15" customHeight="1">
      <c r="A90" s="847"/>
      <c r="B90" s="848"/>
      <c r="C90" s="1421" t="s">
        <v>670</v>
      </c>
      <c r="D90" s="1421"/>
      <c r="E90" s="1421"/>
      <c r="F90" s="1421"/>
      <c r="G90" s="1421"/>
      <c r="H90" s="1421"/>
      <c r="I90" s="1421"/>
      <c r="J90" s="1421"/>
      <c r="K90" s="1421"/>
      <c r="L90" s="1421"/>
      <c r="M90" s="2000"/>
      <c r="N90" s="2001"/>
      <c r="O90" s="2001"/>
      <c r="P90" s="2001"/>
      <c r="Q90" s="1926"/>
      <c r="R90" s="1927"/>
      <c r="S90" s="1928"/>
      <c r="T90" s="1926"/>
      <c r="U90" s="1927"/>
      <c r="V90" s="1927"/>
      <c r="W90" s="856"/>
      <c r="X90" s="856"/>
      <c r="Y90" s="856"/>
      <c r="Z90" s="81"/>
      <c r="AA90" s="856"/>
      <c r="AB90" s="856"/>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s="79" customFormat="1" ht="15" customHeight="1">
      <c r="A91" s="847"/>
      <c r="B91" s="848"/>
      <c r="C91" s="1421" t="s">
        <v>263</v>
      </c>
      <c r="D91" s="1421"/>
      <c r="E91" s="1421"/>
      <c r="F91" s="1421"/>
      <c r="G91" s="1421"/>
      <c r="H91" s="1421"/>
      <c r="I91" s="1421"/>
      <c r="J91" s="1421"/>
      <c r="K91" s="1421"/>
      <c r="L91" s="1421"/>
      <c r="M91" s="2000"/>
      <c r="N91" s="2001"/>
      <c r="O91" s="2001"/>
      <c r="P91" s="2001"/>
      <c r="Q91" s="1926"/>
      <c r="R91" s="1927"/>
      <c r="S91" s="1928"/>
      <c r="T91" s="1926"/>
      <c r="U91" s="1927"/>
      <c r="V91" s="1927"/>
      <c r="W91" s="856"/>
      <c r="X91" s="856"/>
      <c r="Y91" s="81"/>
      <c r="Z91" s="940"/>
      <c r="AA91" s="940"/>
      <c r="AB91" s="856"/>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s="81" customFormat="1" ht="27" customHeight="1">
      <c r="A92" s="847"/>
      <c r="B92" s="882"/>
      <c r="C92" s="2054" t="s">
        <v>567</v>
      </c>
      <c r="D92" s="2054"/>
      <c r="E92" s="2054"/>
      <c r="F92" s="2054"/>
      <c r="G92" s="2054"/>
      <c r="H92" s="2054"/>
      <c r="I92" s="2054"/>
      <c r="J92" s="2054"/>
      <c r="K92" s="2054"/>
      <c r="L92" s="2055"/>
      <c r="M92" s="2000"/>
      <c r="N92" s="2001"/>
      <c r="O92" s="2001"/>
      <c r="P92" s="2001"/>
      <c r="Q92" s="1926"/>
      <c r="R92" s="1927"/>
      <c r="S92" s="1928"/>
      <c r="T92" s="1926"/>
      <c r="U92" s="1927"/>
      <c r="V92" s="1927"/>
      <c r="X92" s="856"/>
      <c r="Y92" s="1510" t="e">
        <f>IF(Q93=Y84,"","ALERT: Total draws do not match funding requested from KHC.")</f>
        <v>#REF!</v>
      </c>
      <c r="Z92" s="858"/>
      <c r="AA92" s="1512"/>
      <c r="AB92" s="858"/>
    </row>
    <row r="93" spans="1:77" s="79" customFormat="1" ht="16.7" customHeight="1">
      <c r="A93" s="847"/>
      <c r="B93" s="848"/>
      <c r="C93" s="1508" t="s">
        <v>578</v>
      </c>
      <c r="L93" s="81"/>
      <c r="M93" s="81"/>
      <c r="N93" s="855"/>
      <c r="O93" s="1422"/>
      <c r="P93" s="1422"/>
      <c r="Q93" s="2068">
        <f>SUM(Q83:S92)</f>
        <v>0</v>
      </c>
      <c r="R93" s="2068"/>
      <c r="S93" s="2068"/>
      <c r="T93" s="2068">
        <f>SUM(T83:V92)</f>
        <v>0</v>
      </c>
      <c r="U93" s="2068"/>
      <c r="V93" s="2068"/>
      <c r="W93" s="856"/>
      <c r="X93" s="856"/>
      <c r="Y93" s="1509" t="e">
        <f>IF(T93=Y86,"","ALERT: Recycled AHTF does not match funding requested from KHC.")</f>
        <v>#REF!</v>
      </c>
      <c r="Z93" s="1511"/>
      <c r="AA93" s="856"/>
      <c r="AB93" s="856"/>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s="56" customFormat="1" ht="18.75">
      <c r="A94" s="121"/>
      <c r="B94" s="101"/>
      <c r="C94" s="101" t="s">
        <v>179</v>
      </c>
      <c r="D94" s="102"/>
      <c r="E94" s="102"/>
      <c r="F94" s="102"/>
      <c r="G94" s="102"/>
      <c r="H94" s="102"/>
      <c r="I94" s="102"/>
      <c r="J94" s="102"/>
      <c r="K94" s="102"/>
      <c r="L94" s="102"/>
      <c r="M94" s="102"/>
      <c r="N94" s="2034"/>
      <c r="O94" s="2034"/>
      <c r="P94" s="2034"/>
      <c r="Q94" s="2034"/>
      <c r="R94" s="2034"/>
      <c r="S94" s="2034"/>
      <c r="T94" s="2034"/>
      <c r="U94" s="2034"/>
      <c r="V94" s="2034"/>
      <c r="W94" s="859"/>
      <c r="X94" s="859"/>
      <c r="Y94" s="1511"/>
      <c r="Z94" s="1511"/>
      <c r="AA94" s="859"/>
      <c r="AB94" s="859"/>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row>
    <row r="95" spans="1:77" s="56" customFormat="1" ht="35.450000000000003" customHeight="1">
      <c r="A95" s="121"/>
      <c r="B95" s="101"/>
      <c r="C95" s="2056" t="s">
        <v>587</v>
      </c>
      <c r="D95" s="2056"/>
      <c r="E95" s="2056"/>
      <c r="F95" s="2056"/>
      <c r="G95" s="2056"/>
      <c r="H95" s="2056"/>
      <c r="I95" s="2056"/>
      <c r="J95" s="2056"/>
      <c r="K95" s="2056"/>
      <c r="L95" s="2056"/>
      <c r="M95" s="2056"/>
      <c r="N95" s="2056"/>
      <c r="O95" s="2056"/>
      <c r="P95" s="2056"/>
      <c r="Q95" s="2056"/>
      <c r="R95" s="2056"/>
      <c r="S95" s="2056"/>
      <c r="T95" s="2056"/>
      <c r="U95" s="2056"/>
      <c r="V95" s="2056"/>
      <c r="W95" s="80"/>
      <c r="X95" s="1"/>
      <c r="Y95" s="1509"/>
      <c r="Z95" s="150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row>
    <row r="96" spans="1:77" s="228" customFormat="1" ht="6" customHeight="1">
      <c r="A96" s="226"/>
      <c r="B96" s="227"/>
      <c r="C96" s="1925"/>
      <c r="D96" s="1925"/>
      <c r="E96" s="1925"/>
      <c r="F96" s="1925"/>
      <c r="G96" s="1925"/>
      <c r="H96" s="1925"/>
      <c r="I96" s="1925"/>
      <c r="J96" s="1925"/>
      <c r="K96" s="1925"/>
      <c r="L96" s="1925"/>
      <c r="M96" s="1925"/>
      <c r="N96" s="1925"/>
      <c r="O96" s="1925"/>
      <c r="P96" s="1925"/>
      <c r="Q96" s="1925"/>
      <c r="R96" s="1925"/>
      <c r="S96" s="1925"/>
      <c r="T96" s="1925"/>
      <c r="U96" s="1925"/>
      <c r="V96" s="1925"/>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row>
    <row r="97" spans="1:77" s="56" customFormat="1" ht="13.5" customHeight="1">
      <c r="A97" s="121"/>
      <c r="B97" s="108"/>
      <c r="C97" s="1940" t="s">
        <v>180</v>
      </c>
      <c r="D97" s="1940"/>
      <c r="E97" s="1940"/>
      <c r="F97" s="1940"/>
      <c r="G97" s="1940"/>
      <c r="H97" s="1940"/>
      <c r="I97" s="1940"/>
      <c r="J97" s="1940"/>
      <c r="K97" s="1940"/>
      <c r="L97" s="1940"/>
      <c r="M97" s="1940"/>
      <c r="N97" s="1940"/>
      <c r="O97" s="1940"/>
      <c r="P97" s="1940"/>
      <c r="Q97" s="1940"/>
      <c r="R97" s="1940"/>
      <c r="S97" s="1940"/>
      <c r="T97" s="1940"/>
      <c r="U97" s="1940"/>
      <c r="V97" s="1940"/>
      <c r="W97" s="127"/>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row>
    <row r="98" spans="1:77" s="56" customFormat="1" ht="16.5" customHeight="1">
      <c r="A98" s="121"/>
      <c r="B98" s="108"/>
      <c r="C98" s="1931"/>
      <c r="D98" s="1932"/>
      <c r="E98" s="1932"/>
      <c r="F98" s="1932"/>
      <c r="G98" s="1932"/>
      <c r="H98" s="1932"/>
      <c r="I98" s="1932"/>
      <c r="J98" s="1932"/>
      <c r="K98" s="1932"/>
      <c r="L98" s="1932"/>
      <c r="M98" s="1932"/>
      <c r="N98" s="1932"/>
      <c r="O98" s="1932"/>
      <c r="P98" s="1932"/>
      <c r="Q98" s="1932"/>
      <c r="R98" s="1932"/>
      <c r="S98" s="1932"/>
      <c r="T98" s="1932"/>
      <c r="U98" s="1932"/>
      <c r="V98" s="1933"/>
      <c r="W98" s="596"/>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row>
    <row r="99" spans="1:77" s="56" customFormat="1" ht="18.75">
      <c r="A99" s="121"/>
      <c r="B99" s="108"/>
      <c r="C99" s="1934"/>
      <c r="D99" s="1935"/>
      <c r="E99" s="1935"/>
      <c r="F99" s="1935"/>
      <c r="G99" s="1935"/>
      <c r="H99" s="1935"/>
      <c r="I99" s="1935"/>
      <c r="J99" s="1935"/>
      <c r="K99" s="1935"/>
      <c r="L99" s="1935"/>
      <c r="M99" s="1935"/>
      <c r="N99" s="1935"/>
      <c r="O99" s="1935"/>
      <c r="P99" s="1935"/>
      <c r="Q99" s="1935"/>
      <c r="R99" s="1935"/>
      <c r="S99" s="1935"/>
      <c r="T99" s="1935"/>
      <c r="U99" s="1935"/>
      <c r="V99" s="1936"/>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row>
    <row r="100" spans="1:77" s="56" customFormat="1" ht="18.600000000000001" customHeight="1">
      <c r="A100" s="121"/>
      <c r="B100" s="108"/>
      <c r="C100" s="2006" t="s">
        <v>598</v>
      </c>
      <c r="D100" s="2006"/>
      <c r="E100" s="2006"/>
      <c r="F100" s="2006"/>
      <c r="G100" s="2006"/>
      <c r="H100" s="2006"/>
      <c r="I100" s="2006"/>
      <c r="J100" s="2006"/>
      <c r="K100" s="2006"/>
      <c r="L100" s="2006"/>
      <c r="M100" s="2006"/>
      <c r="N100" s="2006"/>
      <c r="O100" s="2006"/>
      <c r="P100" s="2006"/>
      <c r="Q100" s="2006"/>
      <c r="R100" s="2006"/>
      <c r="S100" s="2006"/>
      <c r="T100" s="2006"/>
      <c r="U100" s="2006"/>
      <c r="V100" s="2006"/>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1:77" s="56" customFormat="1" ht="18.75">
      <c r="A101" s="121"/>
      <c r="B101" s="108"/>
      <c r="C101" s="1931"/>
      <c r="D101" s="1932"/>
      <c r="E101" s="1932"/>
      <c r="F101" s="1932"/>
      <c r="G101" s="1932"/>
      <c r="H101" s="1932"/>
      <c r="I101" s="1932"/>
      <c r="J101" s="1932"/>
      <c r="K101" s="1932"/>
      <c r="L101" s="1932"/>
      <c r="M101" s="1932"/>
      <c r="N101" s="1932"/>
      <c r="O101" s="1932"/>
      <c r="P101" s="1932"/>
      <c r="Q101" s="1932"/>
      <c r="R101" s="1932"/>
      <c r="S101" s="1932"/>
      <c r="T101" s="1932"/>
      <c r="U101" s="1932"/>
      <c r="V101" s="1933"/>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1:77" s="56" customFormat="1" ht="16.350000000000001" customHeight="1">
      <c r="A102" s="121"/>
      <c r="B102" s="108"/>
      <c r="C102" s="1934"/>
      <c r="D102" s="1935"/>
      <c r="E102" s="1935"/>
      <c r="F102" s="1935"/>
      <c r="G102" s="1935"/>
      <c r="H102" s="1935"/>
      <c r="I102" s="1935"/>
      <c r="J102" s="1935"/>
      <c r="K102" s="1935"/>
      <c r="L102" s="1935"/>
      <c r="M102" s="1935"/>
      <c r="N102" s="1935"/>
      <c r="O102" s="1935"/>
      <c r="P102" s="1935"/>
      <c r="Q102" s="1935"/>
      <c r="R102" s="1935"/>
      <c r="S102" s="1935"/>
      <c r="T102" s="1935"/>
      <c r="U102" s="1935"/>
      <c r="V102" s="1936"/>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row>
    <row r="103" spans="1:77" s="1" customFormat="1" ht="7.5" customHeight="1">
      <c r="A103" s="121"/>
      <c r="B103" s="212"/>
      <c r="C103" s="597"/>
      <c r="D103" s="597"/>
      <c r="E103" s="597"/>
      <c r="F103" s="597"/>
      <c r="G103" s="597"/>
      <c r="H103" s="597"/>
      <c r="I103" s="597"/>
      <c r="J103" s="597"/>
      <c r="K103" s="597"/>
      <c r="L103" s="597"/>
      <c r="M103" s="597"/>
      <c r="N103" s="597"/>
      <c r="O103" s="597"/>
      <c r="P103" s="597"/>
      <c r="Q103" s="597"/>
      <c r="R103" s="597"/>
      <c r="S103" s="597"/>
      <c r="T103" s="597"/>
      <c r="U103" s="597"/>
      <c r="V103" s="597"/>
    </row>
    <row r="104" spans="1:77" s="56" customFormat="1" ht="6.75" customHeight="1">
      <c r="A104" s="121"/>
      <c r="B104" s="213"/>
      <c r="C104" s="129"/>
      <c r="D104" s="129"/>
      <c r="E104" s="129"/>
      <c r="F104" s="129"/>
      <c r="G104" s="129"/>
      <c r="H104" s="129"/>
      <c r="I104" s="129"/>
      <c r="J104" s="129"/>
      <c r="K104" s="129"/>
      <c r="L104" s="129"/>
      <c r="M104" s="129"/>
      <c r="N104" s="129"/>
      <c r="O104" s="129"/>
      <c r="P104" s="129"/>
      <c r="Q104" s="129"/>
      <c r="R104" s="129"/>
      <c r="S104" s="129"/>
      <c r="T104" s="129"/>
      <c r="U104" s="129"/>
      <c r="V104" s="129"/>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row>
    <row r="105" spans="1:77" s="105" customFormat="1" ht="51.95" customHeight="1">
      <c r="A105" s="124"/>
      <c r="B105" s="210"/>
      <c r="C105" s="2016" t="s">
        <v>588</v>
      </c>
      <c r="D105" s="2016"/>
      <c r="E105" s="2016"/>
      <c r="F105" s="2016"/>
      <c r="G105" s="2016"/>
      <c r="H105" s="2016"/>
      <c r="I105" s="2016"/>
      <c r="J105" s="2016"/>
      <c r="K105" s="2016"/>
      <c r="L105" s="2016"/>
      <c r="M105" s="2016"/>
      <c r="N105" s="2016"/>
      <c r="O105" s="2016"/>
      <c r="P105" s="2016"/>
      <c r="Q105" s="2016"/>
      <c r="R105" s="2016"/>
      <c r="S105" s="2016"/>
      <c r="T105" s="2016"/>
      <c r="U105" s="1999"/>
      <c r="V105" s="1999"/>
    </row>
    <row r="106" spans="1:77" s="105" customFormat="1" ht="16.5" customHeight="1">
      <c r="A106" s="124"/>
      <c r="B106" s="210"/>
      <c r="C106" s="1939" t="s">
        <v>183</v>
      </c>
      <c r="D106" s="1939"/>
      <c r="E106" s="1939"/>
      <c r="F106" s="1939"/>
      <c r="G106" s="1939"/>
      <c r="H106" s="1939"/>
      <c r="I106" s="1939"/>
      <c r="J106" s="1939"/>
      <c r="K106" s="1939"/>
      <c r="L106" s="1939"/>
      <c r="M106" s="1939"/>
      <c r="N106" s="1939"/>
      <c r="O106" s="1939"/>
      <c r="P106" s="229"/>
      <c r="Q106" s="229"/>
      <c r="R106" s="229"/>
      <c r="S106" s="229"/>
      <c r="T106" s="229"/>
      <c r="U106" s="229"/>
      <c r="V106" s="229"/>
    </row>
    <row r="107" spans="1:77" s="105" customFormat="1" ht="22.5" customHeight="1">
      <c r="A107" s="124"/>
      <c r="B107" s="210"/>
      <c r="C107" s="2007"/>
      <c r="D107" s="2008"/>
      <c r="E107" s="2008"/>
      <c r="F107" s="2008"/>
      <c r="G107" s="2008"/>
      <c r="H107" s="2008"/>
      <c r="I107" s="2008"/>
      <c r="J107" s="2008"/>
      <c r="K107" s="2008"/>
      <c r="L107" s="2008"/>
      <c r="M107" s="2008"/>
      <c r="N107" s="2008"/>
      <c r="O107" s="2008"/>
      <c r="P107" s="2008"/>
      <c r="Q107" s="2008"/>
      <c r="R107" s="2008"/>
      <c r="S107" s="2008"/>
      <c r="T107" s="2008"/>
      <c r="U107" s="2008"/>
      <c r="V107" s="2009"/>
    </row>
    <row r="108" spans="1:77" s="105" customFormat="1" ht="18.75" hidden="1" customHeight="1">
      <c r="A108" s="124"/>
      <c r="B108" s="210"/>
      <c r="C108" s="2010"/>
      <c r="D108" s="2011"/>
      <c r="E108" s="2011"/>
      <c r="F108" s="2011"/>
      <c r="G108" s="2011"/>
      <c r="H108" s="2011"/>
      <c r="I108" s="2011"/>
      <c r="J108" s="2011"/>
      <c r="K108" s="2011"/>
      <c r="L108" s="2011"/>
      <c r="M108" s="2011"/>
      <c r="N108" s="2011"/>
      <c r="O108" s="2011"/>
      <c r="P108" s="2011"/>
      <c r="Q108" s="2011"/>
      <c r="R108" s="2011"/>
      <c r="S108" s="2011"/>
      <c r="T108" s="2011"/>
      <c r="U108" s="2011"/>
      <c r="V108" s="2012"/>
    </row>
    <row r="109" spans="1:77" s="105" customFormat="1" ht="18.75" hidden="1" customHeight="1">
      <c r="A109" s="124"/>
      <c r="B109" s="210"/>
      <c r="C109" s="2010"/>
      <c r="D109" s="2011"/>
      <c r="E109" s="2011"/>
      <c r="F109" s="2011"/>
      <c r="G109" s="2011"/>
      <c r="H109" s="2011"/>
      <c r="I109" s="2011"/>
      <c r="J109" s="2011"/>
      <c r="K109" s="2011"/>
      <c r="L109" s="2011"/>
      <c r="M109" s="2011"/>
      <c r="N109" s="2011"/>
      <c r="O109" s="2011"/>
      <c r="P109" s="2011"/>
      <c r="Q109" s="2011"/>
      <c r="R109" s="2011"/>
      <c r="S109" s="2011"/>
      <c r="T109" s="2011"/>
      <c r="U109" s="2011"/>
      <c r="V109" s="2012"/>
    </row>
    <row r="110" spans="1:77" s="105" customFormat="1" ht="18.75">
      <c r="A110" s="124"/>
      <c r="B110" s="210"/>
      <c r="C110" s="2013"/>
      <c r="D110" s="2014"/>
      <c r="E110" s="2014"/>
      <c r="F110" s="2014"/>
      <c r="G110" s="2014"/>
      <c r="H110" s="2014"/>
      <c r="I110" s="2014"/>
      <c r="J110" s="2014"/>
      <c r="K110" s="2014"/>
      <c r="L110" s="2014"/>
      <c r="M110" s="2014"/>
      <c r="N110" s="2014"/>
      <c r="O110" s="2014"/>
      <c r="P110" s="2014"/>
      <c r="Q110" s="2014"/>
      <c r="R110" s="2014"/>
      <c r="S110" s="2014"/>
      <c r="T110" s="2014"/>
      <c r="U110" s="2014"/>
      <c r="V110" s="2015"/>
    </row>
    <row r="111" spans="1:77" s="105" customFormat="1" ht="2.25" customHeight="1">
      <c r="A111" s="124"/>
      <c r="B111" s="126"/>
      <c r="C111" s="598"/>
      <c r="D111" s="598"/>
      <c r="E111" s="598"/>
      <c r="F111" s="598"/>
      <c r="G111" s="598"/>
      <c r="H111" s="598"/>
      <c r="I111" s="598"/>
      <c r="J111" s="598"/>
      <c r="K111" s="598"/>
      <c r="L111" s="598"/>
      <c r="M111" s="598"/>
      <c r="N111" s="598"/>
      <c r="O111" s="598"/>
      <c r="P111" s="598"/>
      <c r="Q111" s="598"/>
      <c r="R111" s="598"/>
      <c r="S111" s="598"/>
      <c r="T111" s="598"/>
      <c r="U111" s="598"/>
      <c r="V111" s="598"/>
    </row>
    <row r="112" spans="1:77" s="105" customFormat="1" ht="18.75">
      <c r="A112" s="124"/>
      <c r="B112" s="210"/>
      <c r="C112" s="1939" t="s">
        <v>441</v>
      </c>
      <c r="D112" s="1939"/>
      <c r="E112" s="1939"/>
      <c r="F112" s="1939"/>
      <c r="G112" s="1939"/>
      <c r="H112" s="1939"/>
      <c r="I112" s="1939"/>
      <c r="J112" s="1939"/>
      <c r="K112" s="1939"/>
      <c r="L112" s="1939"/>
      <c r="M112" s="1939"/>
      <c r="N112" s="1939"/>
      <c r="O112" s="1939"/>
      <c r="P112" s="598"/>
      <c r="Q112" s="598"/>
      <c r="R112" s="598"/>
      <c r="S112" s="598"/>
      <c r="T112" s="598"/>
      <c r="U112" s="1999"/>
      <c r="V112" s="1999"/>
    </row>
    <row r="113" spans="1:77" s="105" customFormat="1" ht="9" customHeight="1">
      <c r="A113" s="124"/>
      <c r="B113" s="126"/>
      <c r="C113" s="599"/>
      <c r="D113" s="599"/>
      <c r="E113" s="599"/>
      <c r="F113" s="599"/>
      <c r="G113" s="599"/>
      <c r="H113" s="599"/>
      <c r="I113" s="599"/>
      <c r="J113" s="599"/>
      <c r="K113" s="599"/>
      <c r="L113" s="599"/>
      <c r="M113" s="599"/>
      <c r="N113" s="599"/>
      <c r="O113" s="599"/>
      <c r="P113" s="599"/>
      <c r="Q113" s="599"/>
      <c r="R113" s="599"/>
      <c r="S113" s="599"/>
      <c r="T113" s="599"/>
      <c r="U113" s="599"/>
      <c r="V113" s="599"/>
    </row>
    <row r="114" spans="1:77" s="1" customFormat="1" ht="49.5" customHeight="1">
      <c r="A114" s="121"/>
      <c r="B114" s="108"/>
      <c r="C114" s="2005" t="s">
        <v>185</v>
      </c>
      <c r="D114" s="2005"/>
      <c r="E114" s="2005"/>
      <c r="F114" s="2005"/>
      <c r="G114" s="2005"/>
      <c r="H114" s="2005"/>
      <c r="I114" s="2005"/>
      <c r="J114" s="2005"/>
      <c r="K114" s="2005"/>
      <c r="L114" s="2005"/>
      <c r="M114" s="2005"/>
      <c r="N114" s="2005"/>
      <c r="O114" s="2005"/>
      <c r="P114" s="2005"/>
      <c r="Q114" s="2005"/>
      <c r="R114" s="2005"/>
      <c r="S114" s="2005"/>
      <c r="T114" s="2005"/>
      <c r="U114" s="2005"/>
      <c r="V114" s="880"/>
      <c r="W114" s="56"/>
    </row>
    <row r="115" spans="1:77" s="1" customFormat="1" ht="18.75">
      <c r="A115" s="121"/>
      <c r="B115" s="108"/>
      <c r="C115" s="1940" t="s">
        <v>184</v>
      </c>
      <c r="D115" s="1940"/>
      <c r="E115" s="1940"/>
      <c r="F115" s="1940"/>
      <c r="G115" s="1940"/>
      <c r="H115" s="1940"/>
      <c r="I115" s="1940"/>
      <c r="J115" s="1940"/>
      <c r="K115" s="1940"/>
      <c r="L115" s="1940"/>
      <c r="M115" s="1940"/>
      <c r="N115" s="1940"/>
      <c r="O115" s="1940"/>
      <c r="P115" s="1940"/>
      <c r="Q115" s="1940"/>
      <c r="R115" s="1940"/>
      <c r="S115" s="1940"/>
      <c r="T115" s="1940"/>
      <c r="U115" s="1940"/>
      <c r="V115" s="1940"/>
      <c r="W115" s="56"/>
    </row>
    <row r="116" spans="1:77" s="56" customFormat="1" ht="18" customHeight="1">
      <c r="A116" s="121"/>
      <c r="B116" s="108"/>
      <c r="C116" s="1931"/>
      <c r="D116" s="1932"/>
      <c r="E116" s="1932"/>
      <c r="F116" s="1932"/>
      <c r="G116" s="1932"/>
      <c r="H116" s="1932"/>
      <c r="I116" s="1932"/>
      <c r="J116" s="1932"/>
      <c r="K116" s="1932"/>
      <c r="L116" s="1932"/>
      <c r="M116" s="1932"/>
      <c r="N116" s="1932"/>
      <c r="O116" s="1932"/>
      <c r="P116" s="1932"/>
      <c r="Q116" s="1932"/>
      <c r="R116" s="1932"/>
      <c r="S116" s="1932"/>
      <c r="T116" s="1932"/>
      <c r="U116" s="1932"/>
      <c r="V116" s="1933"/>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1:77" s="56" customFormat="1" ht="18.75">
      <c r="A117" s="121"/>
      <c r="B117" s="108"/>
      <c r="C117" s="1934"/>
      <c r="D117" s="1935"/>
      <c r="E117" s="1935"/>
      <c r="F117" s="1935"/>
      <c r="G117" s="1935"/>
      <c r="H117" s="1935"/>
      <c r="I117" s="1935"/>
      <c r="J117" s="1935"/>
      <c r="K117" s="1935"/>
      <c r="L117" s="1935"/>
      <c r="M117" s="1935"/>
      <c r="N117" s="1935"/>
      <c r="O117" s="1935"/>
      <c r="P117" s="1935"/>
      <c r="Q117" s="1935"/>
      <c r="R117" s="1935"/>
      <c r="S117" s="1935"/>
      <c r="T117" s="1935"/>
      <c r="U117" s="1935"/>
      <c r="V117" s="1936"/>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row>
    <row r="118" spans="1:77" s="102" customFormat="1" ht="7.5" customHeight="1">
      <c r="A118" s="121"/>
      <c r="B118" s="108"/>
      <c r="C118" s="56"/>
      <c r="D118" s="56"/>
      <c r="E118" s="56"/>
      <c r="F118" s="56"/>
      <c r="G118" s="56"/>
      <c r="H118" s="56"/>
      <c r="I118" s="56"/>
      <c r="J118" s="56"/>
      <c r="K118" s="56"/>
      <c r="L118" s="56"/>
      <c r="M118" s="56"/>
      <c r="N118" s="56"/>
      <c r="O118" s="56"/>
      <c r="P118" s="56"/>
      <c r="Q118" s="56"/>
      <c r="R118" s="56"/>
      <c r="S118" s="56"/>
      <c r="T118" s="56"/>
      <c r="U118" s="56"/>
      <c r="V118" s="56"/>
      <c r="W118" s="208"/>
      <c r="X118" s="98"/>
      <c r="Y118" s="98"/>
      <c r="Z118" s="1"/>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row>
    <row r="119" spans="1:77" s="130" customFormat="1" ht="26.25" customHeight="1">
      <c r="A119" s="121"/>
      <c r="B119" s="101"/>
      <c r="C119" s="2005" t="s">
        <v>186</v>
      </c>
      <c r="D119" s="2005"/>
      <c r="E119" s="2005"/>
      <c r="F119" s="2005"/>
      <c r="G119" s="2005"/>
      <c r="H119" s="2005"/>
      <c r="I119" s="2005"/>
      <c r="J119" s="2005"/>
      <c r="K119" s="2005"/>
      <c r="L119" s="2005"/>
      <c r="M119" s="2005"/>
      <c r="N119" s="2005"/>
      <c r="O119" s="2005"/>
      <c r="P119" s="2005"/>
      <c r="Q119" s="2005"/>
      <c r="R119" s="2005"/>
      <c r="S119" s="2005"/>
      <c r="T119" s="2005"/>
      <c r="U119" s="2005"/>
      <c r="V119" s="880"/>
      <c r="W119" s="208"/>
      <c r="X119" s="600"/>
      <c r="Y119" s="121"/>
      <c r="Z119" s="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row>
    <row r="120" spans="1:77" s="130" customFormat="1" ht="18" customHeight="1">
      <c r="A120" s="121"/>
      <c r="B120" s="101"/>
      <c r="C120" s="1940" t="s">
        <v>187</v>
      </c>
      <c r="D120" s="1940"/>
      <c r="E120" s="1940"/>
      <c r="F120" s="1940"/>
      <c r="G120" s="1940"/>
      <c r="H120" s="1940"/>
      <c r="I120" s="1940"/>
      <c r="J120" s="1940"/>
      <c r="K120" s="1940"/>
      <c r="L120" s="1940"/>
      <c r="M120" s="1940"/>
      <c r="N120" s="1940"/>
      <c r="O120" s="1940"/>
      <c r="P120" s="1940"/>
      <c r="Q120" s="1940"/>
      <c r="R120" s="1940"/>
      <c r="S120" s="1940"/>
      <c r="T120" s="1940"/>
      <c r="U120" s="1940"/>
      <c r="V120" s="1940"/>
      <c r="W120" s="208"/>
      <c r="X120" s="600"/>
      <c r="Y120" s="121"/>
      <c r="Z120" s="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row>
    <row r="121" spans="1:77" s="130" customFormat="1" ht="18.75">
      <c r="A121" s="121"/>
      <c r="B121" s="101"/>
      <c r="C121" s="1931"/>
      <c r="D121" s="1932"/>
      <c r="E121" s="1932"/>
      <c r="F121" s="1932"/>
      <c r="G121" s="1932"/>
      <c r="H121" s="1932"/>
      <c r="I121" s="1932"/>
      <c r="J121" s="1932"/>
      <c r="K121" s="1932"/>
      <c r="L121" s="1932"/>
      <c r="M121" s="1932"/>
      <c r="N121" s="1932"/>
      <c r="O121" s="1932"/>
      <c r="P121" s="1932"/>
      <c r="Q121" s="1932"/>
      <c r="R121" s="1932"/>
      <c r="S121" s="1932"/>
      <c r="T121" s="1932"/>
      <c r="U121" s="1932"/>
      <c r="V121" s="1933"/>
      <c r="W121" s="601"/>
      <c r="X121" s="600"/>
      <c r="Y121" s="121"/>
      <c r="Z121" s="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row>
    <row r="122" spans="1:77" s="130" customFormat="1" ht="18.75">
      <c r="A122" s="121"/>
      <c r="B122" s="108"/>
      <c r="C122" s="1934"/>
      <c r="D122" s="1935"/>
      <c r="E122" s="1935"/>
      <c r="F122" s="1935"/>
      <c r="G122" s="1935"/>
      <c r="H122" s="1935"/>
      <c r="I122" s="1935"/>
      <c r="J122" s="1935"/>
      <c r="K122" s="1935"/>
      <c r="L122" s="1935"/>
      <c r="M122" s="1935"/>
      <c r="N122" s="1935"/>
      <c r="O122" s="1935"/>
      <c r="P122" s="1935"/>
      <c r="Q122" s="1935"/>
      <c r="R122" s="1935"/>
      <c r="S122" s="1935"/>
      <c r="T122" s="1935"/>
      <c r="U122" s="1935"/>
      <c r="V122" s="1936"/>
      <c r="W122" s="131"/>
      <c r="X122" s="601"/>
      <c r="Y122" s="121"/>
      <c r="Z122" s="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row>
    <row r="123" spans="1:77" s="56" customFormat="1" ht="27.75" customHeight="1">
      <c r="A123" s="121"/>
      <c r="B123" s="225"/>
      <c r="C123" s="101" t="s">
        <v>269</v>
      </c>
      <c r="D123" s="102"/>
      <c r="E123" s="102"/>
      <c r="F123" s="102"/>
      <c r="G123" s="102"/>
      <c r="H123" s="102"/>
      <c r="I123" s="102"/>
      <c r="J123" s="102"/>
      <c r="K123" s="102"/>
      <c r="L123" s="102"/>
      <c r="M123" s="102"/>
      <c r="N123" s="2034"/>
      <c r="O123" s="2034"/>
      <c r="P123" s="2034"/>
      <c r="Q123" s="2034"/>
      <c r="R123" s="2034"/>
      <c r="S123" s="2034"/>
      <c r="T123" s="2034"/>
      <c r="U123" s="2034"/>
      <c r="V123" s="2034"/>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row>
    <row r="124" spans="1:77" s="545" customFormat="1" ht="15" customHeight="1">
      <c r="C124" s="1937" t="s">
        <v>284</v>
      </c>
      <c r="D124" s="1937"/>
      <c r="E124" s="1937"/>
      <c r="F124" s="1937"/>
      <c r="G124" s="1937"/>
      <c r="H124" s="1937"/>
      <c r="I124" s="1937"/>
      <c r="J124" s="1937"/>
      <c r="K124" s="1937"/>
      <c r="L124" s="1937"/>
      <c r="M124" s="1937"/>
      <c r="N124" s="1938">
        <f>Constr</f>
        <v>0</v>
      </c>
      <c r="O124" s="1938"/>
      <c r="P124" s="1938"/>
      <c r="Q124" s="1938"/>
      <c r="R124" s="1938"/>
      <c r="S124" s="1938"/>
      <c r="T124" s="1938"/>
      <c r="U124" s="546"/>
      <c r="V124" s="241"/>
    </row>
    <row r="125" spans="1:77" s="545" customFormat="1" ht="15" customHeight="1">
      <c r="B125" s="547"/>
      <c r="C125" s="1937" t="s">
        <v>177</v>
      </c>
      <c r="D125" s="1937"/>
      <c r="E125" s="1937"/>
      <c r="F125" s="1937"/>
      <c r="G125" s="1937"/>
      <c r="H125" s="1937"/>
      <c r="I125" s="1937"/>
      <c r="J125" s="1937"/>
      <c r="K125" s="1937"/>
      <c r="L125" s="1937"/>
      <c r="M125" s="1937"/>
      <c r="N125" s="1937"/>
      <c r="O125" s="1937"/>
      <c r="P125" s="1937"/>
      <c r="Q125" s="1937"/>
      <c r="R125" s="1937"/>
      <c r="S125" s="2053"/>
      <c r="T125" s="2053"/>
      <c r="V125" s="544" t="str">
        <f>IF(S125="No","You must have site control to draw KHC funds.","")</f>
        <v/>
      </c>
    </row>
    <row r="126" spans="1:77" s="545" customFormat="1" ht="15" customHeight="1">
      <c r="C126" s="1937" t="s">
        <v>176</v>
      </c>
      <c r="D126" s="1937"/>
      <c r="E126" s="1937"/>
      <c r="F126" s="1937"/>
      <c r="G126" s="1937"/>
      <c r="H126" s="1937"/>
      <c r="I126" s="1937"/>
      <c r="J126" s="1937"/>
      <c r="K126" s="1937"/>
      <c r="L126" s="1937"/>
      <c r="M126" s="1937"/>
      <c r="N126" s="2059"/>
      <c r="O126" s="2059"/>
      <c r="P126" s="2059"/>
      <c r="Q126" s="2059"/>
      <c r="R126" s="2059"/>
      <c r="S126" s="2059"/>
      <c r="T126" s="2059"/>
      <c r="U126" s="546"/>
      <c r="V126" s="241"/>
    </row>
    <row r="127" spans="1:77" s="545" customFormat="1" ht="15" customHeight="1">
      <c r="C127" s="1937" t="s">
        <v>553</v>
      </c>
      <c r="D127" s="1937"/>
      <c r="E127" s="1937"/>
      <c r="F127" s="1937"/>
      <c r="G127" s="1937"/>
      <c r="H127" s="1937"/>
      <c r="I127" s="1937"/>
      <c r="J127" s="1937"/>
      <c r="K127" s="1937"/>
      <c r="L127" s="1937"/>
      <c r="M127" s="1937"/>
      <c r="N127" s="1930"/>
      <c r="O127" s="1930"/>
      <c r="P127" s="1930"/>
      <c r="Q127" s="1930"/>
      <c r="R127" s="1930"/>
      <c r="S127" s="1930"/>
      <c r="T127" s="1930"/>
      <c r="U127" s="546"/>
      <c r="V127" s="241"/>
    </row>
    <row r="128" spans="1:77" s="545" customFormat="1" ht="15" customHeight="1">
      <c r="C128" s="1937" t="s">
        <v>286</v>
      </c>
      <c r="D128" s="1937"/>
      <c r="E128" s="1937"/>
      <c r="F128" s="1937"/>
      <c r="G128" s="1937"/>
      <c r="H128" s="1937"/>
      <c r="I128" s="1937"/>
      <c r="J128" s="1937"/>
      <c r="K128" s="1937"/>
      <c r="L128" s="1937"/>
      <c r="M128" s="1937"/>
      <c r="N128" s="1937"/>
      <c r="O128" s="1937"/>
      <c r="P128" s="1937"/>
      <c r="Q128" s="1937"/>
      <c r="R128" s="1937"/>
      <c r="S128" s="1929"/>
      <c r="T128" s="1929"/>
      <c r="U128" s="546"/>
      <c r="V128" s="241"/>
      <c r="X128" s="548"/>
      <c r="Y128" s="548"/>
    </row>
    <row r="129" spans="1:77" s="545" customFormat="1" ht="15" customHeight="1">
      <c r="C129" s="1937" t="s">
        <v>287</v>
      </c>
      <c r="D129" s="1937"/>
      <c r="E129" s="1937"/>
      <c r="F129" s="1937"/>
      <c r="G129" s="1937"/>
      <c r="H129" s="1937"/>
      <c r="I129" s="1937"/>
      <c r="J129" s="1937"/>
      <c r="K129" s="1937"/>
      <c r="L129" s="1937"/>
      <c r="M129" s="1937"/>
      <c r="N129" s="1937"/>
      <c r="O129" s="1937"/>
      <c r="P129" s="1937"/>
      <c r="Q129" s="1937"/>
      <c r="R129" s="1937"/>
      <c r="S129" s="1929"/>
      <c r="T129" s="1929"/>
      <c r="U129" s="1329" t="str">
        <f>IF(S129="Yes","Relocation may be triggered.","")</f>
        <v/>
      </c>
      <c r="V129" s="884"/>
      <c r="W129" s="884"/>
      <c r="X129" s="548"/>
      <c r="Y129" s="548"/>
    </row>
    <row r="130" spans="1:77" s="545" customFormat="1" ht="15" customHeight="1">
      <c r="C130" s="1937" t="s">
        <v>288</v>
      </c>
      <c r="D130" s="1937"/>
      <c r="E130" s="1937"/>
      <c r="F130" s="1937"/>
      <c r="G130" s="1937"/>
      <c r="H130" s="1937"/>
      <c r="I130" s="1937"/>
      <c r="J130" s="1937"/>
      <c r="K130" s="1937"/>
      <c r="L130" s="1937"/>
      <c r="M130" s="1937"/>
      <c r="N130" s="1937"/>
      <c r="O130" s="1937"/>
      <c r="P130" s="1937"/>
      <c r="Q130" s="1937"/>
      <c r="R130" s="1937"/>
      <c r="S130" s="1929"/>
      <c r="T130" s="1929"/>
      <c r="U130" s="884"/>
      <c r="V130" s="884"/>
      <c r="W130" s="884"/>
      <c r="X130" s="548"/>
      <c r="Y130" s="548"/>
    </row>
    <row r="131" spans="1:77" s="545" customFormat="1" ht="15" customHeight="1">
      <c r="C131" s="1937" t="s">
        <v>554</v>
      </c>
      <c r="D131" s="1937"/>
      <c r="E131" s="1937"/>
      <c r="F131" s="1937"/>
      <c r="G131" s="1937"/>
      <c r="H131" s="1937"/>
      <c r="I131" s="1937"/>
      <c r="J131" s="1937"/>
      <c r="K131" s="1937"/>
      <c r="L131" s="1937"/>
      <c r="M131" s="1937"/>
      <c r="N131" s="1937"/>
      <c r="O131" s="1937"/>
      <c r="P131" s="1937"/>
      <c r="Q131" s="1937"/>
      <c r="R131" s="1937"/>
      <c r="S131" s="1929"/>
      <c r="T131" s="1929"/>
      <c r="U131" s="884"/>
      <c r="V131" s="884"/>
      <c r="W131" s="884"/>
      <c r="X131" s="548"/>
      <c r="Y131" s="548"/>
    </row>
    <row r="132" spans="1:77" s="545" customFormat="1" ht="15" customHeight="1">
      <c r="C132" s="1937" t="s">
        <v>178</v>
      </c>
      <c r="D132" s="1937"/>
      <c r="E132" s="1937"/>
      <c r="F132" s="1937"/>
      <c r="G132" s="1937"/>
      <c r="H132" s="1937"/>
      <c r="I132" s="1937"/>
      <c r="J132" s="1937"/>
      <c r="K132" s="1937"/>
      <c r="L132" s="1937"/>
      <c r="M132" s="1937"/>
      <c r="N132" s="1937"/>
      <c r="O132" s="1937"/>
      <c r="P132" s="1937"/>
      <c r="Q132" s="1937"/>
      <c r="R132" s="1937"/>
      <c r="S132" s="1929"/>
      <c r="T132" s="1929"/>
      <c r="V132" s="241"/>
    </row>
    <row r="133" spans="1:77" s="545" customFormat="1" ht="15" customHeight="1">
      <c r="C133" s="2057" t="s">
        <v>691</v>
      </c>
      <c r="D133" s="2057"/>
      <c r="E133" s="2057"/>
      <c r="F133" s="2057"/>
      <c r="G133" s="2057"/>
      <c r="H133" s="2057"/>
      <c r="I133" s="2057"/>
      <c r="J133" s="2057"/>
      <c r="K133" s="2057"/>
      <c r="L133" s="2057"/>
      <c r="M133" s="2057"/>
      <c r="N133" s="2057"/>
      <c r="O133" s="2057"/>
      <c r="P133" s="2057"/>
      <c r="Q133" s="2057"/>
      <c r="R133" s="2057"/>
      <c r="S133" s="2058"/>
      <c r="T133" s="2058"/>
      <c r="V133" s="241"/>
    </row>
    <row r="134" spans="1:77" s="545" customFormat="1" ht="15" customHeight="1">
      <c r="C134" s="2057"/>
      <c r="D134" s="2057"/>
      <c r="E134" s="2057"/>
      <c r="F134" s="2057"/>
      <c r="G134" s="2057"/>
      <c r="H134" s="2057"/>
      <c r="I134" s="2057"/>
      <c r="J134" s="2057"/>
      <c r="K134" s="2057"/>
      <c r="L134" s="2057"/>
      <c r="M134" s="2057"/>
      <c r="N134" s="2057"/>
      <c r="O134" s="2057"/>
      <c r="P134" s="2057"/>
      <c r="Q134" s="2057"/>
      <c r="R134" s="2057"/>
      <c r="S134" s="2053"/>
      <c r="T134" s="2053"/>
      <c r="V134" s="241"/>
    </row>
    <row r="135" spans="1:77" s="81" customFormat="1" ht="15" customHeight="1">
      <c r="C135" s="602" t="s">
        <v>549</v>
      </c>
      <c r="D135" s="602"/>
      <c r="E135" s="602"/>
      <c r="F135" s="602"/>
      <c r="G135" s="602"/>
      <c r="H135" s="602"/>
      <c r="I135" s="602"/>
      <c r="J135" s="602"/>
      <c r="K135" s="603"/>
      <c r="L135" s="603"/>
      <c r="M135" s="603"/>
      <c r="N135" s="603"/>
      <c r="O135" s="603"/>
    </row>
    <row r="136" spans="1:77" s="81" customFormat="1" ht="15" customHeight="1">
      <c r="C136" s="2043" t="s">
        <v>573</v>
      </c>
      <c r="D136" s="2043"/>
      <c r="E136" s="2043"/>
      <c r="F136" s="2043"/>
      <c r="G136" s="2043"/>
      <c r="H136" s="2043"/>
      <c r="I136" s="2043"/>
      <c r="J136" s="2043"/>
      <c r="K136" s="2043"/>
      <c r="L136" s="2043"/>
      <c r="M136" s="2043"/>
      <c r="N136" s="2043"/>
      <c r="O136" s="2043"/>
      <c r="P136" s="2043"/>
      <c r="Q136" s="2043"/>
      <c r="S136" s="2053"/>
      <c r="T136" s="2053"/>
      <c r="V136" s="883"/>
      <c r="W136" s="883"/>
      <c r="X136" s="883"/>
      <c r="Y136" s="883"/>
      <c r="Z136" s="883"/>
      <c r="AA136" s="883"/>
      <c r="AB136" s="883"/>
      <c r="AC136" s="883"/>
    </row>
    <row r="137" spans="1:77" s="81" customFormat="1" ht="15" customHeight="1">
      <c r="C137" s="2043" t="s">
        <v>552</v>
      </c>
      <c r="D137" s="2043"/>
      <c r="E137" s="2043"/>
      <c r="F137" s="2043"/>
      <c r="G137" s="2043"/>
      <c r="H137" s="2043"/>
      <c r="I137" s="2043"/>
      <c r="J137" s="2043"/>
      <c r="K137" s="2043"/>
      <c r="L137" s="2043"/>
      <c r="M137" s="2043"/>
      <c r="N137" s="2043"/>
      <c r="O137" s="2043"/>
      <c r="P137" s="2043"/>
      <c r="Q137" s="2043"/>
      <c r="S137" s="1929"/>
      <c r="T137" s="1929"/>
      <c r="V137" s="883"/>
      <c r="W137" s="883"/>
      <c r="X137" s="883"/>
      <c r="Y137" s="883"/>
      <c r="Z137" s="883"/>
      <c r="AA137" s="883"/>
      <c r="AB137" s="883"/>
      <c r="AC137" s="883"/>
    </row>
    <row r="138" spans="1:77" s="81" customFormat="1" ht="15" customHeight="1">
      <c r="C138" s="2043" t="s">
        <v>551</v>
      </c>
      <c r="D138" s="2043"/>
      <c r="E138" s="2043"/>
      <c r="F138" s="2043"/>
      <c r="G138" s="2043"/>
      <c r="H138" s="2043"/>
      <c r="I138" s="2043"/>
      <c r="J138" s="2043"/>
      <c r="K138" s="2043"/>
      <c r="L138" s="2043"/>
      <c r="M138" s="2043"/>
      <c r="N138" s="2043"/>
      <c r="O138" s="2043"/>
      <c r="P138" s="2043"/>
      <c r="Q138" s="2043"/>
      <c r="S138" s="1929"/>
      <c r="T138" s="1929"/>
      <c r="V138" s="883"/>
      <c r="W138" s="883"/>
      <c r="X138" s="883"/>
      <c r="Y138" s="883"/>
      <c r="Z138" s="883"/>
      <c r="AA138" s="883"/>
      <c r="AB138" s="883"/>
      <c r="AC138" s="883"/>
    </row>
    <row r="139" spans="1:77" s="81" customFormat="1" ht="15" customHeight="1">
      <c r="C139" s="2043" t="s">
        <v>550</v>
      </c>
      <c r="D139" s="2043"/>
      <c r="E139" s="2043"/>
      <c r="F139" s="2043"/>
      <c r="G139" s="2043"/>
      <c r="H139" s="2043"/>
      <c r="I139" s="2043"/>
      <c r="J139" s="2043"/>
      <c r="K139" s="2043"/>
      <c r="L139" s="2043"/>
      <c r="M139" s="2043"/>
      <c r="N139" s="2043"/>
      <c r="O139" s="2043"/>
      <c r="P139" s="2043"/>
      <c r="Q139" s="2043"/>
      <c r="S139" s="1929"/>
      <c r="T139" s="1929"/>
      <c r="V139" s="883"/>
      <c r="W139" s="883"/>
      <c r="X139" s="883"/>
      <c r="Y139" s="883"/>
      <c r="Z139" s="883"/>
      <c r="AA139" s="883"/>
      <c r="AB139" s="883"/>
      <c r="AC139" s="883"/>
    </row>
    <row r="140" spans="1:77" s="56" customFormat="1" ht="24" customHeight="1">
      <c r="A140" s="1"/>
      <c r="C140" s="2063" t="s">
        <v>589</v>
      </c>
      <c r="D140" s="2063"/>
      <c r="E140" s="2063"/>
      <c r="F140" s="2063"/>
      <c r="G140" s="2063"/>
      <c r="H140" s="2063"/>
      <c r="I140" s="2063"/>
      <c r="J140" s="2063"/>
      <c r="K140" s="2063"/>
      <c r="L140" s="2063"/>
      <c r="M140" s="2063"/>
      <c r="N140" s="2063"/>
      <c r="O140" s="2063"/>
      <c r="P140" s="2063"/>
      <c r="Q140" s="2063"/>
      <c r="R140" s="2063"/>
      <c r="S140" s="80"/>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1:77" s="56" customFormat="1" ht="18.600000000000001" customHeight="1">
      <c r="A141" s="1"/>
      <c r="C141" s="2063"/>
      <c r="D141" s="2063"/>
      <c r="E141" s="2063"/>
      <c r="F141" s="2063"/>
      <c r="G141" s="2063"/>
      <c r="H141" s="2063"/>
      <c r="I141" s="2063"/>
      <c r="J141" s="2063"/>
      <c r="K141" s="2063"/>
      <c r="L141" s="2063"/>
      <c r="M141" s="2063"/>
      <c r="N141" s="2063"/>
      <c r="O141" s="2063"/>
      <c r="P141" s="2063"/>
      <c r="Q141" s="2063"/>
      <c r="R141" s="2063"/>
      <c r="S141" s="1999"/>
      <c r="T141" s="1999"/>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1:77" s="56" customFormat="1" ht="21" customHeight="1">
      <c r="A142" s="1"/>
      <c r="C142" s="2066" t="s">
        <v>852</v>
      </c>
      <c r="D142" s="2066"/>
      <c r="E142" s="2066"/>
      <c r="F142" s="2066"/>
      <c r="G142" s="2066"/>
      <c r="H142" s="2066"/>
      <c r="I142" s="2066"/>
      <c r="J142" s="2066"/>
      <c r="K142" s="2066"/>
      <c r="L142" s="2066"/>
      <c r="M142" s="2066"/>
      <c r="N142" s="2066"/>
      <c r="O142" s="2066"/>
      <c r="P142" s="2066"/>
      <c r="Q142" s="2066"/>
      <c r="R142" s="2066"/>
      <c r="S142" s="2066"/>
      <c r="T142" s="2066"/>
      <c r="U142" s="2066"/>
      <c r="V142" s="2066"/>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1:77" s="56" customFormat="1" ht="18.75">
      <c r="A143" s="1"/>
      <c r="B143" s="108"/>
      <c r="C143" s="2044"/>
      <c r="D143" s="2045"/>
      <c r="E143" s="2045"/>
      <c r="F143" s="2045"/>
      <c r="G143" s="2045"/>
      <c r="H143" s="2045"/>
      <c r="I143" s="2045"/>
      <c r="J143" s="2045"/>
      <c r="K143" s="2045"/>
      <c r="L143" s="2045"/>
      <c r="M143" s="2045"/>
      <c r="N143" s="2045"/>
      <c r="O143" s="2045"/>
      <c r="P143" s="2045"/>
      <c r="Q143" s="2045"/>
      <c r="R143" s="2045"/>
      <c r="S143" s="2045"/>
      <c r="T143" s="2045"/>
      <c r="U143" s="2045"/>
      <c r="V143" s="2046"/>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1:77" s="56" customFormat="1" ht="18" hidden="1" customHeight="1">
      <c r="A144" s="1"/>
      <c r="B144" s="108"/>
      <c r="C144" s="2047"/>
      <c r="D144" s="2048"/>
      <c r="E144" s="2048"/>
      <c r="F144" s="2048"/>
      <c r="G144" s="2048"/>
      <c r="H144" s="2048"/>
      <c r="I144" s="2048"/>
      <c r="J144" s="2048"/>
      <c r="K144" s="2048"/>
      <c r="L144" s="2048"/>
      <c r="M144" s="2048"/>
      <c r="N144" s="2048"/>
      <c r="O144" s="2048"/>
      <c r="P144" s="2048"/>
      <c r="Q144" s="2048"/>
      <c r="R144" s="2048"/>
      <c r="S144" s="2048"/>
      <c r="T144" s="2048"/>
      <c r="U144" s="2048"/>
      <c r="V144" s="2049"/>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1:77" s="56" customFormat="1" ht="18" hidden="1" customHeight="1">
      <c r="A145" s="1"/>
      <c r="B145" s="108"/>
      <c r="C145" s="2047"/>
      <c r="D145" s="2048"/>
      <c r="E145" s="2048"/>
      <c r="F145" s="2048"/>
      <c r="G145" s="2048"/>
      <c r="H145" s="2048"/>
      <c r="I145" s="2048"/>
      <c r="J145" s="2048"/>
      <c r="K145" s="2048"/>
      <c r="L145" s="2048"/>
      <c r="M145" s="2048"/>
      <c r="N145" s="2048"/>
      <c r="O145" s="2048"/>
      <c r="P145" s="2048"/>
      <c r="Q145" s="2048"/>
      <c r="R145" s="2048"/>
      <c r="S145" s="2048"/>
      <c r="T145" s="2048"/>
      <c r="U145" s="2048"/>
      <c r="V145" s="2049"/>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1:77" s="56" customFormat="1" ht="14.1" customHeight="1">
      <c r="A146" s="1"/>
      <c r="B146" s="108"/>
      <c r="C146" s="2050"/>
      <c r="D146" s="2051"/>
      <c r="E146" s="2051"/>
      <c r="F146" s="2051"/>
      <c r="G146" s="2051"/>
      <c r="H146" s="2051"/>
      <c r="I146" s="2051"/>
      <c r="J146" s="2051"/>
      <c r="K146" s="2051"/>
      <c r="L146" s="2051"/>
      <c r="M146" s="2051"/>
      <c r="N146" s="2051"/>
      <c r="O146" s="2051"/>
      <c r="P146" s="2051"/>
      <c r="Q146" s="2051"/>
      <c r="R146" s="2051"/>
      <c r="S146" s="2051"/>
      <c r="T146" s="2051"/>
      <c r="U146" s="2051"/>
      <c r="V146" s="2052"/>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1:77" s="56" customFormat="1" ht="5.25" customHeight="1">
      <c r="A147" s="121"/>
      <c r="B147" s="108"/>
      <c r="W147" s="70"/>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row>
    <row r="148" spans="1:77" s="105" customFormat="1" ht="18.75">
      <c r="B148" s="210"/>
      <c r="C148" s="2065" t="s">
        <v>289</v>
      </c>
      <c r="D148" s="2065"/>
      <c r="E148" s="2065"/>
      <c r="F148" s="2065"/>
      <c r="G148" s="2065"/>
      <c r="H148" s="2065"/>
      <c r="I148" s="2065"/>
      <c r="J148" s="2065"/>
      <c r="K148" s="2065"/>
      <c r="L148" s="2065"/>
      <c r="M148" s="2065"/>
      <c r="N148" s="2065"/>
      <c r="O148" s="2065"/>
      <c r="P148" s="2065"/>
      <c r="Q148" s="2065"/>
      <c r="R148" s="2065"/>
      <c r="S148" s="2065"/>
      <c r="T148" s="2065"/>
      <c r="U148" s="2065"/>
      <c r="V148" s="880"/>
    </row>
    <row r="149" spans="1:77" s="105" customFormat="1" ht="18.75">
      <c r="B149" s="210"/>
      <c r="C149" s="2060" t="s">
        <v>188</v>
      </c>
      <c r="D149" s="2060"/>
      <c r="E149" s="2060"/>
      <c r="F149" s="2060"/>
      <c r="G149" s="2060"/>
      <c r="H149" s="2060"/>
      <c r="I149" s="2060"/>
      <c r="J149" s="2060"/>
      <c r="K149" s="2060"/>
      <c r="L149" s="2060"/>
      <c r="M149" s="2060"/>
      <c r="N149" s="2060"/>
      <c r="O149" s="2060"/>
      <c r="P149" s="2060"/>
      <c r="Q149" s="2060"/>
      <c r="R149" s="2060"/>
      <c r="S149" s="2060"/>
      <c r="T149" s="2060"/>
      <c r="U149" s="2060"/>
      <c r="V149" s="549"/>
    </row>
    <row r="150" spans="1:77" s="105" customFormat="1" ht="18.75">
      <c r="B150" s="210"/>
      <c r="C150" s="2065" t="s">
        <v>290</v>
      </c>
      <c r="D150" s="2065"/>
      <c r="E150" s="2065"/>
      <c r="F150" s="2065"/>
      <c r="G150" s="2065"/>
      <c r="H150" s="2065"/>
      <c r="I150" s="2065"/>
      <c r="J150" s="2065"/>
      <c r="K150" s="2065"/>
      <c r="L150" s="2065"/>
      <c r="M150" s="2065"/>
      <c r="N150" s="2065"/>
      <c r="O150" s="2065"/>
      <c r="P150" s="2065"/>
      <c r="Q150" s="2065"/>
      <c r="R150" s="2065"/>
      <c r="S150" s="2065"/>
      <c r="T150" s="2065"/>
      <c r="U150" s="2065"/>
      <c r="V150" s="521"/>
    </row>
    <row r="151" spans="1:77" s="105" customFormat="1" ht="18.75">
      <c r="B151" s="210"/>
      <c r="C151" s="2060" t="s">
        <v>189</v>
      </c>
      <c r="D151" s="2060"/>
      <c r="E151" s="2060"/>
      <c r="F151" s="2060"/>
      <c r="G151" s="2060"/>
      <c r="H151" s="2060"/>
      <c r="I151" s="2060"/>
      <c r="J151" s="2060"/>
      <c r="K151" s="2060"/>
      <c r="L151" s="2060"/>
      <c r="M151" s="2060"/>
      <c r="N151" s="2060"/>
      <c r="O151" s="2060"/>
      <c r="P151" s="2060"/>
      <c r="Q151" s="2060"/>
      <c r="R151" s="2060"/>
      <c r="S151" s="2060"/>
      <c r="T151" s="2060"/>
      <c r="U151" s="2060"/>
      <c r="V151" s="550"/>
    </row>
    <row r="152" spans="1:77" s="105" customFormat="1" ht="18.75">
      <c r="B152" s="210"/>
      <c r="C152" s="2065" t="s">
        <v>190</v>
      </c>
      <c r="D152" s="2065"/>
      <c r="E152" s="2065"/>
      <c r="F152" s="2065"/>
      <c r="G152" s="2065"/>
      <c r="H152" s="2065"/>
      <c r="I152" s="2065"/>
      <c r="J152" s="2065"/>
      <c r="K152" s="2065"/>
      <c r="L152" s="2065"/>
      <c r="M152" s="2065"/>
      <c r="N152" s="2065"/>
      <c r="O152" s="2065"/>
      <c r="P152" s="2065"/>
      <c r="Q152" s="2065"/>
      <c r="R152" s="2065"/>
      <c r="S152" s="2065"/>
      <c r="T152" s="2065"/>
      <c r="U152" s="2065"/>
      <c r="V152" s="521"/>
    </row>
    <row r="153" spans="1:77" s="105" customFormat="1" ht="18.75">
      <c r="B153" s="210"/>
      <c r="C153" s="2060" t="s">
        <v>191</v>
      </c>
      <c r="D153" s="2060"/>
      <c r="E153" s="2060"/>
      <c r="F153" s="2060"/>
      <c r="G153" s="2060"/>
      <c r="H153" s="2060"/>
      <c r="I153" s="2060"/>
      <c r="J153" s="2060"/>
      <c r="K153" s="2060"/>
      <c r="L153" s="2060"/>
      <c r="M153" s="2060"/>
      <c r="N153" s="2060"/>
      <c r="O153" s="2060"/>
      <c r="P153" s="2060"/>
      <c r="Q153" s="2060"/>
      <c r="R153" s="2060"/>
      <c r="S153" s="2060"/>
      <c r="T153" s="2060"/>
      <c r="U153" s="2060"/>
      <c r="V153" s="550"/>
    </row>
    <row r="154" spans="1:77" s="105" customFormat="1" ht="34.5" customHeight="1">
      <c r="B154" s="210"/>
      <c r="C154" s="2064" t="s">
        <v>853</v>
      </c>
      <c r="D154" s="2064"/>
      <c r="E154" s="2064"/>
      <c r="F154" s="2064"/>
      <c r="G154" s="2064"/>
      <c r="H154" s="2064"/>
      <c r="I154" s="2064"/>
      <c r="J154" s="2064"/>
      <c r="K154" s="2064"/>
      <c r="L154" s="2064"/>
      <c r="M154" s="2064"/>
      <c r="N154" s="2064"/>
      <c r="O154" s="2064"/>
      <c r="P154" s="2064"/>
      <c r="Q154" s="2064"/>
      <c r="R154" s="2064"/>
      <c r="S154" s="2064"/>
      <c r="T154" s="2064"/>
      <c r="U154" s="2064"/>
      <c r="V154" s="242"/>
    </row>
    <row r="155" spans="1:77" s="105" customFormat="1" ht="5.45" customHeight="1">
      <c r="A155" s="124"/>
      <c r="B155" s="210"/>
      <c r="W155" s="935" t="s">
        <v>261</v>
      </c>
    </row>
    <row r="156" spans="1:77" s="1" customFormat="1" ht="24" customHeight="1">
      <c r="A156" s="121"/>
      <c r="C156" s="101" t="s">
        <v>571</v>
      </c>
      <c r="D156" s="494"/>
      <c r="E156" s="490"/>
      <c r="F156" s="490"/>
      <c r="G156" s="490"/>
      <c r="H156" s="490"/>
      <c r="I156" s="490"/>
      <c r="J156" s="490"/>
    </row>
    <row r="157" spans="1:77" s="1" customFormat="1" ht="3.75" customHeight="1">
      <c r="A157" s="121"/>
      <c r="C157" s="101"/>
      <c r="D157" s="494"/>
      <c r="E157" s="490"/>
      <c r="F157" s="490"/>
      <c r="G157" s="490"/>
      <c r="H157" s="490"/>
      <c r="I157" s="490"/>
      <c r="J157" s="490"/>
    </row>
    <row r="158" spans="1:77" s="1" customFormat="1">
      <c r="C158" s="844" t="s">
        <v>563</v>
      </c>
      <c r="D158" s="844"/>
      <c r="E158" s="844"/>
      <c r="F158" s="844"/>
      <c r="G158" s="844"/>
      <c r="H158" s="844"/>
      <c r="I158" s="604"/>
      <c r="J158" s="604"/>
      <c r="K158" s="2062"/>
      <c r="L158" s="2062"/>
      <c r="M158" s="2062"/>
      <c r="N158" s="2062"/>
      <c r="O158" s="2062"/>
      <c r="P158" s="460"/>
    </row>
    <row r="159" spans="1:77" s="1" customFormat="1">
      <c r="C159" s="844" t="s">
        <v>564</v>
      </c>
      <c r="D159" s="844"/>
      <c r="E159" s="844"/>
      <c r="F159" s="844"/>
      <c r="G159" s="844"/>
      <c r="H159" s="844"/>
      <c r="I159" s="604"/>
      <c r="J159" s="604"/>
      <c r="K159" s="2061"/>
      <c r="L159" s="2061"/>
      <c r="M159" s="2061"/>
      <c r="N159" s="2061"/>
      <c r="O159" s="2061"/>
      <c r="P159" s="460"/>
    </row>
    <row r="160" spans="1:77" s="1" customFormat="1">
      <c r="C160" s="844" t="s">
        <v>505</v>
      </c>
      <c r="D160" s="604"/>
      <c r="E160" s="604"/>
      <c r="F160" s="604"/>
      <c r="G160" s="604"/>
      <c r="H160" s="604"/>
      <c r="I160" s="581"/>
      <c r="J160" s="581"/>
      <c r="K160" s="1919"/>
      <c r="L160" s="1919"/>
      <c r="M160" s="1919"/>
      <c r="N160" s="1919"/>
      <c r="O160" s="1919"/>
      <c r="Y160" s="70"/>
    </row>
    <row r="161" spans="1:25" s="1" customFormat="1">
      <c r="C161" s="844" t="s">
        <v>503</v>
      </c>
      <c r="D161" s="604"/>
      <c r="E161" s="604"/>
      <c r="F161" s="604"/>
      <c r="G161" s="604"/>
      <c r="H161" s="604"/>
      <c r="I161" s="581"/>
      <c r="J161" s="581"/>
      <c r="K161" s="2042"/>
      <c r="L161" s="2042"/>
      <c r="M161" s="2042"/>
      <c r="N161" s="2042"/>
      <c r="O161" s="2042"/>
      <c r="P161" s="2042"/>
      <c r="Q161" s="2042"/>
      <c r="R161" s="2042"/>
      <c r="S161" s="2042"/>
      <c r="T161" s="2042"/>
      <c r="Y161" s="70"/>
    </row>
    <row r="162" spans="1:25" s="1" customFormat="1">
      <c r="C162" s="844" t="s">
        <v>982</v>
      </c>
      <c r="D162" s="604"/>
      <c r="E162" s="604"/>
      <c r="F162" s="604"/>
      <c r="G162" s="604"/>
      <c r="H162" s="604"/>
      <c r="I162" s="581"/>
      <c r="J162" s="581"/>
      <c r="K162" s="1919"/>
      <c r="L162" s="1919"/>
      <c r="M162" s="1919"/>
      <c r="N162" s="1919"/>
      <c r="O162" s="1919"/>
      <c r="P162" s="1917"/>
      <c r="Q162" s="1917"/>
      <c r="R162" s="1917"/>
      <c r="S162" s="1917"/>
      <c r="T162" s="1917"/>
      <c r="Y162" s="70"/>
    </row>
    <row r="163" spans="1:25" s="1" customFormat="1">
      <c r="C163" s="844" t="s">
        <v>983</v>
      </c>
      <c r="D163" s="604"/>
      <c r="E163" s="604"/>
      <c r="F163" s="604"/>
      <c r="G163" s="604"/>
      <c r="H163" s="604"/>
      <c r="I163" s="581"/>
      <c r="J163" s="581"/>
      <c r="K163" s="1919"/>
      <c r="L163" s="1919"/>
      <c r="M163" s="1919"/>
      <c r="N163" s="1919"/>
      <c r="O163" s="1919"/>
      <c r="P163" s="1918"/>
      <c r="Q163" s="1918"/>
      <c r="R163" s="1918"/>
      <c r="S163" s="1918"/>
      <c r="T163" s="1918"/>
      <c r="Y163" s="70"/>
    </row>
    <row r="164" spans="1:25" s="1" customFormat="1">
      <c r="C164" s="844" t="s">
        <v>504</v>
      </c>
      <c r="D164" s="844"/>
      <c r="E164" s="844"/>
      <c r="F164" s="844"/>
      <c r="G164" s="844"/>
      <c r="H164" s="844"/>
      <c r="I164" s="604"/>
      <c r="J164" s="604"/>
      <c r="K164" s="1919"/>
      <c r="L164" s="1919"/>
      <c r="M164" s="1919"/>
      <c r="N164" s="1919"/>
      <c r="O164" s="1919"/>
      <c r="P164" s="460"/>
      <c r="Y164" s="70"/>
    </row>
    <row r="165" spans="1:25" s="1" customFormat="1">
      <c r="C165" s="844" t="s">
        <v>669</v>
      </c>
      <c r="D165" s="844"/>
      <c r="E165" s="844"/>
      <c r="F165" s="844"/>
      <c r="G165" s="844"/>
      <c r="H165" s="844"/>
      <c r="I165" s="604"/>
      <c r="J165" s="604"/>
      <c r="K165" s="1919"/>
      <c r="L165" s="1919"/>
      <c r="M165" s="1919"/>
      <c r="N165" s="1919"/>
      <c r="O165" s="1919"/>
      <c r="P165" s="460"/>
      <c r="Y165" s="70"/>
    </row>
    <row r="166" spans="1:25" s="1" customFormat="1">
      <c r="C166" s="844" t="s">
        <v>14</v>
      </c>
      <c r="D166" s="844"/>
      <c r="E166" s="844"/>
      <c r="F166" s="844"/>
      <c r="G166" s="844"/>
      <c r="H166" s="844"/>
      <c r="I166" s="604"/>
      <c r="J166" s="604"/>
      <c r="K166" s="1919"/>
      <c r="L166" s="1919"/>
      <c r="M166" s="1919"/>
      <c r="N166" s="1919"/>
      <c r="O166" s="1919"/>
      <c r="P166" s="460"/>
      <c r="Q166" s="460"/>
      <c r="Y166" s="70"/>
    </row>
    <row r="167" spans="1:25" s="1" customFormat="1">
      <c r="C167" s="844" t="s">
        <v>466</v>
      </c>
      <c r="D167" s="844"/>
      <c r="E167" s="844"/>
      <c r="F167" s="844"/>
      <c r="G167" s="844"/>
      <c r="H167" s="844"/>
      <c r="I167" s="604"/>
      <c r="J167" s="604"/>
      <c r="K167" s="1919"/>
      <c r="L167" s="1919"/>
      <c r="M167" s="1919"/>
      <c r="N167" s="1919"/>
      <c r="O167" s="1919"/>
      <c r="P167" s="460"/>
      <c r="Q167" s="460"/>
      <c r="Y167" s="70"/>
    </row>
    <row r="168" spans="1:25" s="1" customFormat="1" ht="11.25" customHeight="1">
      <c r="C168" s="56" t="s">
        <v>875</v>
      </c>
      <c r="D168" s="604"/>
      <c r="E168" s="604"/>
      <c r="F168" s="604"/>
      <c r="G168" s="604"/>
      <c r="H168" s="604"/>
      <c r="I168" s="604"/>
      <c r="J168" s="604"/>
      <c r="K168" s="1919"/>
      <c r="L168" s="1919"/>
      <c r="M168" s="1919"/>
      <c r="N168" s="1919"/>
      <c r="O168" s="1919"/>
      <c r="P168" s="460"/>
      <c r="Q168" s="460"/>
      <c r="Y168" s="70"/>
    </row>
    <row r="169" spans="1:25" s="1" customFormat="1" ht="11.25" customHeight="1">
      <c r="C169" s="1941" t="s">
        <v>876</v>
      </c>
      <c r="D169" s="1941"/>
      <c r="E169" s="1941"/>
      <c r="F169" s="1941"/>
      <c r="G169" s="1941"/>
      <c r="H169" s="1941"/>
      <c r="I169" s="1941"/>
      <c r="J169" s="1941"/>
      <c r="K169" s="1721"/>
      <c r="L169" s="1721"/>
      <c r="M169" s="1721"/>
      <c r="N169" s="1721"/>
      <c r="O169" s="1721"/>
      <c r="P169" s="460"/>
      <c r="Q169" s="460"/>
      <c r="Y169" s="70"/>
    </row>
    <row r="170" spans="1:25" s="1" customFormat="1">
      <c r="C170" s="1967" t="s">
        <v>561</v>
      </c>
      <c r="D170" s="1967"/>
      <c r="E170" s="1967"/>
      <c r="F170" s="1967"/>
      <c r="G170" s="1967"/>
      <c r="H170" s="1967"/>
      <c r="I170" s="1967"/>
      <c r="J170" s="1967"/>
      <c r="K170" s="1919"/>
      <c r="L170" s="1919"/>
      <c r="M170" s="1919"/>
      <c r="N170" s="1919"/>
      <c r="O170" s="1919"/>
      <c r="P170" s="460"/>
      <c r="Q170" s="460"/>
      <c r="Y170" s="70"/>
    </row>
    <row r="171" spans="1:25" s="1" customFormat="1">
      <c r="C171" s="1967" t="s">
        <v>562</v>
      </c>
      <c r="D171" s="1967"/>
      <c r="E171" s="1967"/>
      <c r="F171" s="1967"/>
      <c r="G171" s="1967"/>
      <c r="H171" s="1967"/>
      <c r="I171" s="1967"/>
      <c r="J171" s="1967"/>
      <c r="K171" s="1919"/>
      <c r="L171" s="1919"/>
      <c r="M171" s="1919"/>
      <c r="N171" s="1919"/>
      <c r="O171" s="1919"/>
      <c r="P171" s="460"/>
      <c r="Q171" s="460"/>
      <c r="Y171" s="70"/>
    </row>
    <row r="172" spans="1:25" s="1" customFormat="1">
      <c r="C172" s="1967" t="s">
        <v>560</v>
      </c>
      <c r="D172" s="1967"/>
      <c r="E172" s="1967"/>
      <c r="F172" s="1967"/>
      <c r="G172" s="1967"/>
      <c r="H172" s="1967"/>
      <c r="I172" s="1967"/>
      <c r="J172" s="1967"/>
      <c r="K172" s="1919"/>
      <c r="L172" s="1919"/>
      <c r="M172" s="1919"/>
      <c r="N172" s="1919"/>
      <c r="O172" s="1919"/>
      <c r="P172" s="460"/>
      <c r="Q172" s="460"/>
      <c r="Y172" s="70"/>
    </row>
    <row r="173" spans="1:25" s="1" customFormat="1">
      <c r="C173" s="1966" t="s">
        <v>857</v>
      </c>
      <c r="D173" s="1966"/>
      <c r="E173" s="1966"/>
      <c r="F173" s="1966"/>
      <c r="G173" s="1966"/>
      <c r="H173" s="1966"/>
      <c r="I173" s="1966"/>
      <c r="J173" s="1966"/>
      <c r="K173" s="1919"/>
      <c r="L173" s="1919"/>
      <c r="M173" s="1919"/>
      <c r="N173" s="1919"/>
      <c r="O173" s="1919"/>
      <c r="P173" s="460"/>
      <c r="Q173" s="460"/>
      <c r="Y173" s="70"/>
    </row>
    <row r="174" spans="1:25" s="1" customFormat="1" ht="27" customHeight="1">
      <c r="C174" s="1968" t="s">
        <v>877</v>
      </c>
      <c r="D174" s="1968"/>
      <c r="E174" s="1968"/>
      <c r="F174" s="1968"/>
      <c r="G174" s="1968"/>
      <c r="H174" s="1968"/>
      <c r="I174" s="1968"/>
      <c r="J174" s="1968"/>
      <c r="K174" s="1919"/>
      <c r="L174" s="1919"/>
      <c r="M174" s="1919"/>
      <c r="N174" s="1919"/>
      <c r="O174" s="1919"/>
      <c r="Y174" s="70"/>
    </row>
    <row r="175" spans="1:25" s="1" customFormat="1" ht="14.25" customHeight="1">
      <c r="C175" s="1940" t="s">
        <v>858</v>
      </c>
      <c r="D175" s="1940"/>
      <c r="E175" s="1940"/>
      <c r="F175" s="1940"/>
      <c r="G175" s="1940"/>
      <c r="H175" s="1940"/>
      <c r="I175" s="1940"/>
      <c r="J175" s="1940"/>
      <c r="K175" s="1919"/>
      <c r="L175" s="1919"/>
      <c r="M175" s="1919"/>
      <c r="N175" s="1919"/>
      <c r="O175" s="1919"/>
      <c r="Y175" s="70"/>
    </row>
    <row r="176" spans="1:25" s="105" customFormat="1" ht="7.5" customHeight="1">
      <c r="A176" s="124"/>
      <c r="B176" s="210"/>
      <c r="C176" s="554"/>
      <c r="D176" s="554"/>
      <c r="E176" s="554"/>
      <c r="F176" s="554"/>
      <c r="G176" s="554"/>
      <c r="H176" s="554"/>
      <c r="I176" s="554"/>
      <c r="J176" s="554"/>
      <c r="K176" s="554"/>
      <c r="L176" s="554"/>
      <c r="M176" s="554"/>
      <c r="N176" s="554"/>
      <c r="O176" s="554"/>
      <c r="P176" s="554"/>
      <c r="Q176" s="554"/>
      <c r="R176" s="554"/>
      <c r="S176" s="554"/>
      <c r="T176" s="554"/>
      <c r="U176" s="554"/>
      <c r="V176" s="554"/>
      <c r="W176" s="555"/>
    </row>
    <row r="177" spans="1:22" s="1" customFormat="1" ht="24" customHeight="1">
      <c r="A177" s="121"/>
      <c r="B177" s="121"/>
      <c r="C177" s="1776"/>
      <c r="D177" s="1777"/>
      <c r="E177" s="1778"/>
      <c r="F177" s="1778"/>
      <c r="G177" s="1778"/>
      <c r="H177" s="1778"/>
      <c r="I177" s="1778"/>
      <c r="J177" s="1778"/>
      <c r="K177" s="70"/>
      <c r="L177" s="70"/>
      <c r="M177" s="70"/>
      <c r="N177" s="70"/>
      <c r="O177" s="121"/>
      <c r="P177" s="121"/>
      <c r="Q177" s="121"/>
      <c r="R177" s="121"/>
      <c r="S177" s="121"/>
      <c r="T177" s="121"/>
      <c r="U177" s="121"/>
      <c r="V177" s="121"/>
    </row>
    <row r="178" spans="1:22" s="1" customFormat="1">
      <c r="B178" s="121"/>
      <c r="C178" s="70"/>
      <c r="D178" s="70"/>
      <c r="E178" s="70"/>
      <c r="F178" s="70"/>
      <c r="G178" s="70"/>
      <c r="H178" s="70"/>
      <c r="I178" s="70"/>
      <c r="J178" s="70"/>
      <c r="K178" s="70"/>
      <c r="L178" s="70"/>
      <c r="M178" s="70"/>
      <c r="N178" s="70"/>
      <c r="O178" s="121"/>
      <c r="P178" s="121"/>
      <c r="Q178" s="121"/>
      <c r="R178" s="121"/>
      <c r="S178" s="121"/>
      <c r="T178" s="121"/>
      <c r="U178" s="121"/>
      <c r="V178" s="121"/>
    </row>
    <row r="179" spans="1:22" s="1" customFormat="1">
      <c r="B179" s="121"/>
      <c r="C179" s="70" t="s">
        <v>988</v>
      </c>
      <c r="D179" s="70"/>
      <c r="E179" s="70"/>
      <c r="F179" s="70"/>
      <c r="G179" s="70"/>
      <c r="H179" s="70"/>
      <c r="I179" s="70"/>
      <c r="J179" s="70"/>
      <c r="K179" s="70"/>
      <c r="L179" s="70"/>
      <c r="M179" s="70"/>
      <c r="N179" s="70"/>
      <c r="O179" s="121"/>
      <c r="P179" s="121"/>
      <c r="Q179" s="121"/>
      <c r="R179" s="121"/>
      <c r="S179" s="121"/>
      <c r="T179" s="121"/>
      <c r="U179" s="121"/>
      <c r="V179" s="121"/>
    </row>
    <row r="180" spans="1:22" s="1" customFormat="1">
      <c r="B180" s="121"/>
      <c r="C180" s="70" t="s">
        <v>989</v>
      </c>
      <c r="D180" s="70"/>
      <c r="E180" s="70"/>
      <c r="F180" s="70"/>
      <c r="G180" s="70"/>
      <c r="H180" s="70"/>
      <c r="I180" s="70"/>
      <c r="J180" s="70"/>
      <c r="K180" s="70"/>
      <c r="L180" s="70"/>
      <c r="M180" s="70"/>
      <c r="N180" s="70"/>
      <c r="O180" s="121"/>
      <c r="P180" s="121"/>
      <c r="Q180" s="121"/>
      <c r="R180" s="121"/>
      <c r="S180" s="121"/>
      <c r="T180" s="121"/>
      <c r="U180" s="121"/>
      <c r="V180" s="121"/>
    </row>
    <row r="181" spans="1:22" s="1" customFormat="1">
      <c r="B181" s="121"/>
      <c r="C181" s="70" t="s">
        <v>984</v>
      </c>
      <c r="D181" s="70"/>
      <c r="E181" s="70"/>
      <c r="F181" s="70"/>
      <c r="G181" s="70"/>
      <c r="H181" s="70"/>
      <c r="I181" s="70"/>
      <c r="J181" s="70"/>
      <c r="K181" s="70"/>
      <c r="L181" s="70"/>
      <c r="M181" s="70"/>
      <c r="N181" s="70"/>
      <c r="O181" s="121"/>
      <c r="P181" s="121"/>
      <c r="Q181" s="121"/>
      <c r="R181" s="121"/>
      <c r="S181" s="121"/>
      <c r="T181" s="121"/>
      <c r="U181" s="121"/>
      <c r="V181" s="121"/>
    </row>
    <row r="182" spans="1:22" s="1" customFormat="1">
      <c r="B182" s="121"/>
      <c r="C182" s="70" t="s">
        <v>985</v>
      </c>
      <c r="D182" s="70"/>
      <c r="E182" s="70"/>
      <c r="F182" s="70"/>
      <c r="G182" s="70"/>
      <c r="H182" s="70"/>
      <c r="I182" s="70"/>
      <c r="J182" s="70"/>
      <c r="K182" s="70"/>
      <c r="L182" s="70"/>
      <c r="M182" s="70"/>
      <c r="N182" s="70"/>
      <c r="O182" s="121"/>
      <c r="P182" s="121"/>
      <c r="Q182" s="121"/>
      <c r="R182" s="121"/>
      <c r="S182" s="121"/>
      <c r="T182" s="121"/>
      <c r="U182" s="121"/>
      <c r="V182" s="121"/>
    </row>
    <row r="183" spans="1:22" s="1" customFormat="1">
      <c r="B183" s="121"/>
      <c r="C183" s="70" t="s">
        <v>986</v>
      </c>
      <c r="D183" s="70"/>
      <c r="E183" s="70"/>
      <c r="F183" s="70"/>
      <c r="G183" s="70"/>
      <c r="H183" s="70"/>
      <c r="I183" s="70"/>
      <c r="J183" s="70"/>
      <c r="K183" s="70"/>
      <c r="L183" s="70"/>
      <c r="M183" s="70"/>
      <c r="N183" s="70"/>
      <c r="O183" s="121"/>
      <c r="P183" s="121"/>
      <c r="Q183" s="121"/>
      <c r="R183" s="121"/>
      <c r="S183" s="121"/>
      <c r="T183" s="121"/>
      <c r="U183" s="121"/>
      <c r="V183" s="121"/>
    </row>
    <row r="184" spans="1:22" s="1" customFormat="1">
      <c r="B184" s="121"/>
      <c r="C184" s="70" t="s">
        <v>987</v>
      </c>
      <c r="D184" s="70"/>
      <c r="E184" s="70"/>
      <c r="F184" s="70"/>
      <c r="G184" s="70"/>
      <c r="H184" s="70"/>
      <c r="I184" s="70"/>
      <c r="J184" s="70"/>
      <c r="K184" s="70"/>
      <c r="L184" s="70"/>
      <c r="M184" s="70"/>
      <c r="N184" s="70"/>
      <c r="O184" s="121"/>
      <c r="P184" s="121"/>
      <c r="Q184" s="121"/>
      <c r="R184" s="121"/>
      <c r="S184" s="121"/>
      <c r="T184" s="121"/>
      <c r="U184" s="121"/>
      <c r="V184" s="121"/>
    </row>
    <row r="185" spans="1:22" s="1" customFormat="1">
      <c r="B185" s="121"/>
      <c r="C185" s="70" t="s">
        <v>990</v>
      </c>
      <c r="D185" s="70"/>
      <c r="E185" s="70"/>
      <c r="F185" s="70"/>
      <c r="G185" s="70"/>
      <c r="H185" s="70"/>
      <c r="I185" s="70"/>
      <c r="J185" s="70"/>
      <c r="K185" s="70"/>
      <c r="L185" s="70"/>
      <c r="M185" s="70"/>
      <c r="N185" s="70"/>
      <c r="O185" s="121"/>
      <c r="P185" s="121"/>
      <c r="Q185" s="121"/>
      <c r="R185" s="121"/>
      <c r="S185" s="121"/>
      <c r="T185" s="121"/>
      <c r="U185" s="121"/>
      <c r="V185" s="121"/>
    </row>
    <row r="186" spans="1:22" s="70" customFormat="1">
      <c r="B186" s="121"/>
      <c r="O186" s="121"/>
      <c r="P186" s="121"/>
      <c r="Q186" s="121"/>
      <c r="R186" s="121"/>
      <c r="S186" s="121"/>
      <c r="T186" s="121"/>
      <c r="U186" s="121"/>
      <c r="V186" s="121"/>
    </row>
    <row r="187" spans="1:22" s="70" customFormat="1">
      <c r="B187" s="121"/>
      <c r="C187" s="553" t="s">
        <v>506</v>
      </c>
      <c r="O187" s="121"/>
      <c r="P187" s="121"/>
      <c r="Q187" s="121"/>
      <c r="R187" s="121"/>
      <c r="S187" s="121"/>
      <c r="T187" s="121"/>
      <c r="U187" s="121"/>
      <c r="V187" s="121"/>
    </row>
    <row r="188" spans="1:22" s="70" customFormat="1">
      <c r="B188" s="121"/>
      <c r="C188" s="553" t="s">
        <v>507</v>
      </c>
      <c r="O188" s="121"/>
      <c r="P188" s="121"/>
      <c r="Q188" s="121"/>
      <c r="R188" s="121"/>
      <c r="S188" s="121"/>
      <c r="T188" s="121"/>
      <c r="U188" s="121"/>
      <c r="V188" s="121"/>
    </row>
    <row r="189" spans="1:22" s="70" customFormat="1">
      <c r="B189" s="121"/>
      <c r="C189" s="553" t="s">
        <v>508</v>
      </c>
      <c r="O189" s="121"/>
      <c r="P189" s="121"/>
      <c r="Q189" s="121"/>
      <c r="R189" s="121"/>
      <c r="S189" s="121"/>
      <c r="T189" s="121"/>
      <c r="U189" s="121"/>
      <c r="V189" s="121"/>
    </row>
    <row r="190" spans="1:22" s="70" customFormat="1">
      <c r="B190" s="121"/>
      <c r="C190" s="553" t="s">
        <v>509</v>
      </c>
      <c r="O190" s="121"/>
      <c r="P190" s="121"/>
      <c r="Q190" s="121"/>
      <c r="R190" s="121"/>
      <c r="S190" s="121"/>
      <c r="T190" s="121"/>
      <c r="U190" s="121"/>
      <c r="V190" s="121"/>
    </row>
    <row r="191" spans="1:22" s="70" customFormat="1">
      <c r="B191" s="121"/>
      <c r="C191" s="553" t="s">
        <v>510</v>
      </c>
      <c r="O191" s="121"/>
      <c r="P191" s="121"/>
      <c r="Q191" s="121"/>
      <c r="R191" s="121"/>
      <c r="S191" s="121"/>
      <c r="T191" s="121"/>
      <c r="U191" s="121"/>
      <c r="V191" s="121"/>
    </row>
    <row r="192" spans="1:22" s="70" customFormat="1">
      <c r="B192" s="121"/>
      <c r="C192" s="553" t="s">
        <v>511</v>
      </c>
      <c r="O192" s="121"/>
      <c r="P192" s="121"/>
      <c r="Q192" s="121"/>
      <c r="R192" s="121"/>
      <c r="S192" s="121"/>
      <c r="T192" s="121"/>
      <c r="U192" s="121"/>
      <c r="V192" s="121"/>
    </row>
    <row r="193" spans="1:25" s="70" customFormat="1">
      <c r="B193" s="121"/>
      <c r="C193" s="553" t="s">
        <v>512</v>
      </c>
      <c r="O193" s="121"/>
      <c r="P193" s="121"/>
      <c r="Q193" s="121"/>
      <c r="R193" s="121"/>
      <c r="S193" s="121"/>
      <c r="T193" s="121"/>
      <c r="U193" s="121"/>
      <c r="V193" s="121"/>
    </row>
    <row r="194" spans="1:25" s="70" customFormat="1">
      <c r="A194" s="552"/>
      <c r="B194" s="124"/>
      <c r="C194" s="553" t="s">
        <v>513</v>
      </c>
      <c r="E194" s="552"/>
      <c r="F194" s="552"/>
      <c r="G194" s="552"/>
      <c r="H194" s="552"/>
      <c r="I194" s="552"/>
      <c r="J194" s="552"/>
      <c r="K194" s="552"/>
      <c r="L194" s="552"/>
      <c r="M194" s="552"/>
      <c r="N194" s="552"/>
      <c r="O194" s="124"/>
      <c r="P194" s="124"/>
      <c r="Q194" s="124"/>
      <c r="R194" s="124"/>
      <c r="S194" s="124"/>
      <c r="T194" s="124"/>
      <c r="U194" s="124"/>
      <c r="V194" s="124"/>
      <c r="W194" s="552"/>
      <c r="X194" s="552"/>
      <c r="Y194" s="552"/>
    </row>
    <row r="195" spans="1:25" s="552" customFormat="1">
      <c r="A195" s="70"/>
      <c r="B195" s="121"/>
      <c r="C195" s="553" t="s">
        <v>514</v>
      </c>
      <c r="D195" s="70"/>
      <c r="E195" s="70"/>
      <c r="F195" s="70"/>
      <c r="G195" s="70"/>
      <c r="H195" s="70"/>
      <c r="I195" s="70"/>
      <c r="J195" s="70"/>
      <c r="K195" s="70"/>
      <c r="L195" s="70"/>
      <c r="M195" s="70"/>
      <c r="N195" s="70"/>
      <c r="O195" s="121"/>
      <c r="P195" s="121"/>
      <c r="Q195" s="121"/>
      <c r="R195" s="121"/>
      <c r="S195" s="121"/>
      <c r="T195" s="121"/>
      <c r="U195" s="121"/>
      <c r="V195" s="121"/>
      <c r="W195" s="70"/>
      <c r="X195" s="70"/>
      <c r="Y195" s="70"/>
    </row>
    <row r="196" spans="1:25" s="70" customFormat="1">
      <c r="B196" s="121"/>
      <c r="C196" s="553" t="s">
        <v>515</v>
      </c>
      <c r="O196" s="121"/>
      <c r="P196" s="121"/>
      <c r="Q196" s="121"/>
      <c r="R196" s="121"/>
      <c r="S196" s="121"/>
      <c r="T196" s="121"/>
      <c r="U196" s="121"/>
      <c r="V196" s="121"/>
    </row>
    <row r="197" spans="1:25" s="70" customFormat="1">
      <c r="B197" s="121"/>
      <c r="O197" s="121"/>
      <c r="P197" s="121"/>
      <c r="Q197" s="121"/>
      <c r="R197" s="121"/>
      <c r="S197" s="121"/>
      <c r="T197" s="121"/>
      <c r="U197" s="121"/>
      <c r="V197" s="121"/>
    </row>
    <row r="198" spans="1:25" s="70" customFormat="1">
      <c r="B198" s="121"/>
      <c r="O198" s="121"/>
      <c r="P198" s="121"/>
      <c r="Q198" s="121"/>
      <c r="R198" s="121"/>
      <c r="S198" s="121"/>
      <c r="T198" s="121"/>
      <c r="U198" s="121"/>
      <c r="V198" s="121"/>
    </row>
    <row r="199" spans="1:25" s="70" customFormat="1">
      <c r="B199" s="121"/>
      <c r="O199" s="121"/>
      <c r="P199" s="121"/>
      <c r="Q199" s="121"/>
      <c r="R199" s="121"/>
      <c r="S199" s="121"/>
      <c r="T199" s="121"/>
      <c r="U199" s="121"/>
      <c r="V199" s="121"/>
    </row>
    <row r="200" spans="1:25" s="70" customFormat="1">
      <c r="B200" s="121"/>
      <c r="C200" s="70" t="s">
        <v>555</v>
      </c>
      <c r="O200" s="121"/>
      <c r="P200" s="121"/>
      <c r="Q200" s="121"/>
      <c r="R200" s="121"/>
      <c r="S200" s="121"/>
      <c r="T200" s="121"/>
      <c r="U200" s="121"/>
      <c r="V200" s="121"/>
    </row>
    <row r="201" spans="1:25" s="70" customFormat="1">
      <c r="B201" s="121"/>
      <c r="C201" s="70" t="s">
        <v>556</v>
      </c>
      <c r="O201" s="121"/>
      <c r="P201" s="121"/>
      <c r="Q201" s="121"/>
      <c r="R201" s="121"/>
      <c r="S201" s="121"/>
      <c r="T201" s="121"/>
      <c r="U201" s="121"/>
      <c r="V201" s="121"/>
    </row>
    <row r="202" spans="1:25" s="70" customFormat="1">
      <c r="B202" s="121"/>
      <c r="C202" s="70" t="s">
        <v>557</v>
      </c>
      <c r="O202" s="121"/>
      <c r="P202" s="121"/>
      <c r="Q202" s="121"/>
      <c r="R202" s="121"/>
      <c r="S202" s="121"/>
      <c r="T202" s="121"/>
      <c r="U202" s="121"/>
      <c r="V202" s="121"/>
    </row>
    <row r="203" spans="1:25" s="70" customFormat="1">
      <c r="B203" s="121"/>
      <c r="C203" s="70" t="s">
        <v>558</v>
      </c>
      <c r="O203" s="121"/>
      <c r="P203" s="121"/>
      <c r="Q203" s="121"/>
      <c r="R203" s="121"/>
      <c r="S203" s="121"/>
      <c r="T203" s="121"/>
      <c r="U203" s="121"/>
      <c r="V203" s="121"/>
    </row>
    <row r="204" spans="1:25" s="70" customFormat="1">
      <c r="B204" s="121"/>
      <c r="C204" s="70" t="s">
        <v>559</v>
      </c>
      <c r="O204" s="121"/>
      <c r="P204" s="121"/>
      <c r="Q204" s="121"/>
      <c r="R204" s="121"/>
      <c r="S204" s="121"/>
      <c r="T204" s="121"/>
      <c r="U204" s="121"/>
      <c r="V204" s="121"/>
    </row>
    <row r="205" spans="1:25" s="70" customFormat="1">
      <c r="B205" s="121"/>
      <c r="O205" s="121"/>
      <c r="P205" s="121"/>
      <c r="Q205" s="121"/>
      <c r="R205" s="121"/>
      <c r="S205" s="121"/>
      <c r="T205" s="121"/>
      <c r="U205" s="121"/>
      <c r="V205" s="121"/>
    </row>
    <row r="206" spans="1:25" s="70" customFormat="1"/>
    <row r="207" spans="1:25" s="70" customFormat="1"/>
    <row r="208" spans="1:25" s="70" customFormat="1"/>
    <row r="209" spans="3:4" s="70" customFormat="1"/>
    <row r="210" spans="3:4" s="70" customFormat="1"/>
    <row r="211" spans="3:4" s="70" customFormat="1"/>
    <row r="212" spans="3:4" s="70" customFormat="1"/>
    <row r="213" spans="3:4" s="70" customFormat="1"/>
    <row r="214" spans="3:4" s="70" customFormat="1"/>
    <row r="215" spans="3:4" s="70" customFormat="1"/>
    <row r="216" spans="3:4" s="70" customFormat="1">
      <c r="C216" s="552"/>
      <c r="D216" s="552"/>
    </row>
    <row r="217" spans="3:4" s="70" customFormat="1"/>
    <row r="218" spans="3:4" s="70" customFormat="1"/>
    <row r="219" spans="3:4" s="70" customFormat="1"/>
    <row r="220" spans="3:4" s="70" customFormat="1"/>
    <row r="221" spans="3:4" s="70" customFormat="1"/>
    <row r="222" spans="3:4" s="70" customFormat="1"/>
    <row r="223" spans="3:4" s="70" customFormat="1"/>
    <row r="224" spans="3: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7" s="70" customFormat="1"/>
    <row r="248" s="70" customFormat="1"/>
    <row r="249" s="70" customFormat="1"/>
    <row r="250" s="70" customFormat="1"/>
    <row r="251" s="70" customFormat="1"/>
    <row r="252" s="70" customFormat="1"/>
    <row r="253" s="70" customFormat="1"/>
    <row r="254" s="70" customFormat="1"/>
    <row r="255" s="70" customFormat="1"/>
    <row r="256" s="70" customFormat="1"/>
    <row r="257" s="70" customFormat="1"/>
    <row r="258" s="70" customFormat="1"/>
    <row r="259" s="70" customFormat="1"/>
    <row r="260" s="70" customFormat="1"/>
    <row r="261" s="70" customFormat="1"/>
    <row r="262" s="70" customFormat="1"/>
    <row r="263" s="70" customFormat="1"/>
    <row r="264" s="70" customFormat="1"/>
    <row r="265" s="70" customFormat="1"/>
    <row r="266" s="70" customFormat="1"/>
    <row r="267" s="70" customFormat="1"/>
    <row r="268" s="70" customFormat="1"/>
    <row r="269" s="70" customFormat="1"/>
    <row r="270" s="70" customFormat="1"/>
    <row r="271" s="70" customFormat="1"/>
    <row r="272" s="70" customFormat="1"/>
    <row r="273" s="70" customFormat="1"/>
    <row r="274" s="70" customFormat="1"/>
    <row r="275" s="70" customFormat="1"/>
    <row r="276" s="70" customFormat="1"/>
    <row r="277" s="70" customFormat="1"/>
    <row r="278" s="70" customFormat="1"/>
    <row r="279" s="70" customFormat="1"/>
    <row r="280" s="70" customFormat="1"/>
    <row r="281" s="70" customFormat="1"/>
    <row r="282" s="70" customFormat="1"/>
    <row r="283" s="70" customFormat="1"/>
    <row r="284" s="70" customFormat="1"/>
    <row r="285" s="70" customFormat="1"/>
    <row r="286" s="70" customFormat="1"/>
    <row r="287" s="70" customFormat="1"/>
    <row r="288" s="70" customFormat="1"/>
    <row r="289" s="70" customFormat="1"/>
    <row r="290" s="70" customFormat="1"/>
    <row r="291" s="70" customFormat="1"/>
    <row r="292" s="70" customFormat="1"/>
    <row r="293" s="70"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pans="1:1" s="1" customFormat="1"/>
    <row r="386" spans="1:1" s="1" customFormat="1"/>
    <row r="387" spans="1:1" s="1" customFormat="1"/>
    <row r="388" spans="1:1" s="1" customFormat="1"/>
    <row r="389" spans="1:1" s="1" customFormat="1">
      <c r="A389" s="121"/>
    </row>
    <row r="390" spans="1:1" s="1" customFormat="1">
      <c r="A390" s="121"/>
    </row>
    <row r="391" spans="1:1" s="1" customFormat="1">
      <c r="A391" s="121"/>
    </row>
    <row r="392" spans="1:1" s="1" customFormat="1">
      <c r="A392" s="121"/>
    </row>
    <row r="393" spans="1:1" s="1" customFormat="1">
      <c r="A393" s="121"/>
    </row>
    <row r="394" spans="1:1" s="1" customFormat="1">
      <c r="A394" s="121"/>
    </row>
    <row r="395" spans="1:1" s="1" customFormat="1">
      <c r="A395" s="121"/>
    </row>
    <row r="396" spans="1:1" s="1" customFormat="1">
      <c r="A396" s="121"/>
    </row>
    <row r="397" spans="1:1" s="1" customFormat="1">
      <c r="A397" s="121"/>
    </row>
    <row r="398" spans="1:1" s="1" customFormat="1">
      <c r="A398" s="121"/>
    </row>
    <row r="399" spans="1:1" s="1" customFormat="1">
      <c r="A399" s="121"/>
    </row>
    <row r="400" spans="1:1" s="1" customFormat="1">
      <c r="A400" s="121"/>
    </row>
    <row r="401" spans="1:1" s="1" customFormat="1">
      <c r="A401" s="121"/>
    </row>
    <row r="402" spans="1:1" s="1" customFormat="1">
      <c r="A402" s="121"/>
    </row>
    <row r="403" spans="1:1" s="1" customFormat="1">
      <c r="A403" s="121"/>
    </row>
    <row r="404" spans="1:1" s="1" customFormat="1">
      <c r="A404" s="121"/>
    </row>
    <row r="405" spans="1:1" s="1" customFormat="1">
      <c r="A405" s="121"/>
    </row>
    <row r="406" spans="1:1" s="1" customFormat="1">
      <c r="A406" s="121"/>
    </row>
    <row r="407" spans="1:1" s="1" customFormat="1">
      <c r="A407" s="121"/>
    </row>
    <row r="408" spans="1:1" s="1" customFormat="1">
      <c r="A408" s="121"/>
    </row>
    <row r="409" spans="1:1" s="1" customFormat="1">
      <c r="A409" s="121"/>
    </row>
    <row r="410" spans="1:1" s="1" customFormat="1">
      <c r="A410" s="121"/>
    </row>
    <row r="411" spans="1:1" s="1" customFormat="1">
      <c r="A411" s="121"/>
    </row>
    <row r="412" spans="1:1" s="1" customFormat="1">
      <c r="A412" s="121"/>
    </row>
    <row r="413" spans="1:1" s="1" customFormat="1">
      <c r="A413" s="121"/>
    </row>
    <row r="414" spans="1:1" s="1" customFormat="1">
      <c r="A414" s="121"/>
    </row>
    <row r="415" spans="1:1" s="1" customFormat="1">
      <c r="A415" s="121"/>
    </row>
    <row r="416" spans="1:1" s="1" customFormat="1">
      <c r="A416" s="121"/>
    </row>
    <row r="417" spans="1:1" s="1" customFormat="1">
      <c r="A417" s="121"/>
    </row>
    <row r="418" spans="1:1" s="1" customFormat="1">
      <c r="A418" s="121"/>
    </row>
    <row r="419" spans="1:1" s="1" customFormat="1">
      <c r="A419" s="121"/>
    </row>
    <row r="420" spans="1:1" s="1" customFormat="1">
      <c r="A420" s="121"/>
    </row>
    <row r="421" spans="1:1" s="1" customFormat="1">
      <c r="A421" s="121"/>
    </row>
    <row r="422" spans="1:1" s="1" customFormat="1">
      <c r="A422" s="121"/>
    </row>
    <row r="423" spans="1:1" s="1" customFormat="1">
      <c r="A423" s="121"/>
    </row>
    <row r="424" spans="1:1" s="1" customFormat="1">
      <c r="A424" s="121"/>
    </row>
    <row r="425" spans="1:1" s="1" customFormat="1">
      <c r="A425" s="121"/>
    </row>
    <row r="426" spans="1:1" s="1" customFormat="1">
      <c r="A426" s="121"/>
    </row>
    <row r="427" spans="1:1" s="1" customFormat="1">
      <c r="A427" s="121"/>
    </row>
    <row r="428" spans="1:1" s="1" customFormat="1">
      <c r="A428" s="121"/>
    </row>
    <row r="429" spans="1:1" s="1" customFormat="1">
      <c r="A429" s="121"/>
    </row>
    <row r="430" spans="1:1" s="1" customFormat="1">
      <c r="A430" s="121"/>
    </row>
    <row r="431" spans="1:1" s="1" customFormat="1">
      <c r="A431" s="121"/>
    </row>
    <row r="432" spans="1:1" s="1" customFormat="1">
      <c r="A432" s="121"/>
    </row>
    <row r="433" spans="1:1" s="1" customFormat="1">
      <c r="A433" s="121"/>
    </row>
    <row r="434" spans="1:1" s="1" customFormat="1">
      <c r="A434" s="121"/>
    </row>
    <row r="435" spans="1:1" s="1" customFormat="1">
      <c r="A435" s="121"/>
    </row>
    <row r="436" spans="1:1" s="1" customFormat="1">
      <c r="A436" s="121"/>
    </row>
    <row r="437" spans="1:1" s="1" customFormat="1">
      <c r="A437" s="121"/>
    </row>
    <row r="438" spans="1:1" s="1" customFormat="1">
      <c r="A438" s="121"/>
    </row>
    <row r="439" spans="1:1" s="1" customFormat="1">
      <c r="A439" s="121"/>
    </row>
    <row r="440" spans="1:1" s="1" customFormat="1">
      <c r="A440" s="121"/>
    </row>
    <row r="441" spans="1:1" s="1" customFormat="1">
      <c r="A441" s="121"/>
    </row>
    <row r="442" spans="1:1" s="1" customFormat="1">
      <c r="A442" s="121"/>
    </row>
    <row r="443" spans="1:1" s="1" customFormat="1">
      <c r="A443" s="121"/>
    </row>
    <row r="444" spans="1:1" s="1" customFormat="1">
      <c r="A444" s="121"/>
    </row>
    <row r="445" spans="1:1" s="1" customFormat="1">
      <c r="A445" s="121"/>
    </row>
    <row r="446" spans="1:1" s="1" customFormat="1">
      <c r="A446" s="121"/>
    </row>
    <row r="447" spans="1:1" s="1" customFormat="1">
      <c r="A447" s="121"/>
    </row>
    <row r="448" spans="1:1" s="1" customFormat="1">
      <c r="A448" s="121"/>
    </row>
    <row r="449" spans="1:1" s="1" customFormat="1">
      <c r="A449" s="121"/>
    </row>
    <row r="450" spans="1:1" s="1" customFormat="1">
      <c r="A450" s="121"/>
    </row>
    <row r="451" spans="1:1" s="1" customFormat="1">
      <c r="A451" s="121"/>
    </row>
    <row r="452" spans="1:1" s="1" customFormat="1">
      <c r="A452" s="121"/>
    </row>
    <row r="453" spans="1:1" s="1" customFormat="1">
      <c r="A453" s="121"/>
    </row>
    <row r="454" spans="1:1" s="1" customFormat="1">
      <c r="A454" s="121"/>
    </row>
    <row r="455" spans="1:1" s="1" customFormat="1">
      <c r="A455" s="121"/>
    </row>
    <row r="456" spans="1:1" s="1" customFormat="1">
      <c r="A456" s="121"/>
    </row>
    <row r="457" spans="1:1" s="1" customFormat="1">
      <c r="A457" s="121"/>
    </row>
    <row r="458" spans="1:1" s="1" customFormat="1">
      <c r="A458" s="121"/>
    </row>
    <row r="459" spans="1:1" s="1" customFormat="1">
      <c r="A459" s="121"/>
    </row>
    <row r="460" spans="1:1" s="1" customFormat="1">
      <c r="A460" s="121"/>
    </row>
    <row r="461" spans="1:1" s="1" customFormat="1">
      <c r="A461" s="121"/>
    </row>
    <row r="462" spans="1:1" s="1" customFormat="1">
      <c r="A462" s="121"/>
    </row>
    <row r="463" spans="1:1" s="1" customFormat="1">
      <c r="A463" s="121"/>
    </row>
    <row r="464" spans="1:1" s="1" customFormat="1">
      <c r="A464" s="121"/>
    </row>
    <row r="465" spans="1:1" s="1" customFormat="1">
      <c r="A465" s="121"/>
    </row>
    <row r="466" spans="1:1" s="1" customFormat="1">
      <c r="A466" s="121"/>
    </row>
    <row r="467" spans="1:1" s="1" customFormat="1">
      <c r="A467" s="121"/>
    </row>
    <row r="468" spans="1:1" s="1" customFormat="1">
      <c r="A468" s="121"/>
    </row>
    <row r="469" spans="1:1" s="1" customFormat="1">
      <c r="A469" s="121"/>
    </row>
    <row r="470" spans="1:1" s="1" customFormat="1">
      <c r="A470" s="121"/>
    </row>
    <row r="471" spans="1:1" s="1" customFormat="1">
      <c r="A471" s="121"/>
    </row>
    <row r="472" spans="1:1" s="1" customFormat="1">
      <c r="A472" s="121"/>
    </row>
    <row r="473" spans="1:1" s="1" customFormat="1">
      <c r="A473" s="121"/>
    </row>
    <row r="474" spans="1:1" s="1" customFormat="1">
      <c r="A474" s="121"/>
    </row>
    <row r="475" spans="1:1" s="1" customFormat="1">
      <c r="A475" s="121"/>
    </row>
    <row r="476" spans="1:1" s="1" customFormat="1">
      <c r="A476" s="121"/>
    </row>
    <row r="477" spans="1:1" s="1" customFormat="1">
      <c r="A477" s="121"/>
    </row>
    <row r="478" spans="1:1" s="1" customFormat="1">
      <c r="A478" s="121"/>
    </row>
    <row r="479" spans="1:1" s="1" customFormat="1">
      <c r="A479" s="121"/>
    </row>
    <row r="480" spans="1:1" s="1" customFormat="1">
      <c r="A480" s="121"/>
    </row>
    <row r="481" spans="1:1" s="1" customFormat="1">
      <c r="A481" s="121"/>
    </row>
    <row r="482" spans="1:1" s="1" customFormat="1">
      <c r="A482" s="121"/>
    </row>
    <row r="483" spans="1:1" s="1" customFormat="1">
      <c r="A483" s="121"/>
    </row>
    <row r="484" spans="1:1" s="1" customFormat="1">
      <c r="A484" s="121"/>
    </row>
    <row r="485" spans="1:1" s="1" customFormat="1">
      <c r="A485" s="121"/>
    </row>
    <row r="486" spans="1:1" s="1" customFormat="1">
      <c r="A486" s="121"/>
    </row>
    <row r="487" spans="1:1" s="1" customFormat="1">
      <c r="A487" s="121"/>
    </row>
    <row r="488" spans="1:1" s="1" customFormat="1">
      <c r="A488" s="121"/>
    </row>
    <row r="489" spans="1:1" s="1" customFormat="1">
      <c r="A489" s="121"/>
    </row>
    <row r="490" spans="1:1" s="1" customFormat="1">
      <c r="A490" s="121"/>
    </row>
    <row r="491" spans="1:1" s="1" customFormat="1">
      <c r="A491" s="121"/>
    </row>
    <row r="492" spans="1:1" s="1" customFormat="1">
      <c r="A492" s="121"/>
    </row>
    <row r="493" spans="1:1" s="1" customFormat="1">
      <c r="A493" s="121"/>
    </row>
    <row r="494" spans="1:1" s="1" customFormat="1">
      <c r="A494" s="121"/>
    </row>
    <row r="495" spans="1:1" s="1" customFormat="1">
      <c r="A495" s="121"/>
    </row>
    <row r="496" spans="1:1" s="1" customFormat="1">
      <c r="A496" s="121"/>
    </row>
    <row r="497" spans="1:1" s="1" customFormat="1">
      <c r="A497" s="121"/>
    </row>
    <row r="498" spans="1:1" s="1" customFormat="1">
      <c r="A498" s="121"/>
    </row>
    <row r="499" spans="1:1" s="1" customFormat="1">
      <c r="A499" s="121"/>
    </row>
    <row r="500" spans="1:1" s="1" customFormat="1">
      <c r="A500" s="121"/>
    </row>
    <row r="501" spans="1:1" s="1" customFormat="1">
      <c r="A501" s="121"/>
    </row>
    <row r="502" spans="1:1" s="1" customFormat="1">
      <c r="A502" s="121"/>
    </row>
    <row r="503" spans="1:1" s="1" customFormat="1">
      <c r="A503" s="121"/>
    </row>
    <row r="504" spans="1:1" s="1" customFormat="1">
      <c r="A504" s="121"/>
    </row>
    <row r="505" spans="1:1" s="1" customFormat="1">
      <c r="A505" s="121"/>
    </row>
    <row r="506" spans="1:1" s="1" customFormat="1">
      <c r="A506" s="121"/>
    </row>
    <row r="507" spans="1:1" s="1" customFormat="1">
      <c r="A507" s="121"/>
    </row>
    <row r="508" spans="1:1" s="1" customFormat="1">
      <c r="A508" s="121"/>
    </row>
    <row r="509" spans="1:1" s="1" customFormat="1">
      <c r="A509" s="121"/>
    </row>
    <row r="510" spans="1:1" s="1" customFormat="1">
      <c r="A510" s="121"/>
    </row>
    <row r="511" spans="1:1" s="1" customFormat="1">
      <c r="A511" s="121"/>
    </row>
    <row r="512" spans="1:1" s="1" customFormat="1">
      <c r="A512" s="121"/>
    </row>
    <row r="513" spans="1:1" s="1" customFormat="1">
      <c r="A513" s="121"/>
    </row>
    <row r="514" spans="1:1" s="1" customFormat="1">
      <c r="A514" s="121"/>
    </row>
    <row r="515" spans="1:1" s="1" customFormat="1">
      <c r="A515" s="121"/>
    </row>
    <row r="516" spans="1:1" s="1" customFormat="1">
      <c r="A516" s="121"/>
    </row>
    <row r="517" spans="1:1" s="1" customFormat="1">
      <c r="A517" s="121"/>
    </row>
    <row r="518" spans="1:1" s="1" customFormat="1">
      <c r="A518" s="121"/>
    </row>
    <row r="519" spans="1:1" s="1" customFormat="1">
      <c r="A519" s="121"/>
    </row>
    <row r="520" spans="1:1" s="1" customFormat="1">
      <c r="A520" s="121"/>
    </row>
    <row r="521" spans="1:1" s="1" customFormat="1">
      <c r="A521" s="121"/>
    </row>
    <row r="522" spans="1:1" s="1" customFormat="1">
      <c r="A522" s="121"/>
    </row>
    <row r="523" spans="1:1" s="1" customFormat="1">
      <c r="A523" s="121"/>
    </row>
    <row r="524" spans="1:1" s="1" customFormat="1">
      <c r="A524" s="121"/>
    </row>
    <row r="525" spans="1:1" s="1" customFormat="1">
      <c r="A525" s="121"/>
    </row>
    <row r="526" spans="1:1" s="1" customFormat="1">
      <c r="A526" s="121"/>
    </row>
    <row r="527" spans="1:1" s="1" customFormat="1">
      <c r="A527" s="121"/>
    </row>
    <row r="528" spans="1:1" s="1" customFormat="1">
      <c r="A528" s="121"/>
    </row>
    <row r="529" spans="1:1" s="1" customFormat="1">
      <c r="A529" s="121"/>
    </row>
    <row r="530" spans="1:1" s="1" customFormat="1">
      <c r="A530" s="121"/>
    </row>
    <row r="531" spans="1:1" s="1" customFormat="1">
      <c r="A531" s="121"/>
    </row>
    <row r="532" spans="1:1" s="1" customFormat="1">
      <c r="A532" s="121"/>
    </row>
    <row r="533" spans="1:1" s="1" customFormat="1">
      <c r="A533" s="121"/>
    </row>
    <row r="534" spans="1:1" s="1" customFormat="1">
      <c r="A534" s="121"/>
    </row>
    <row r="535" spans="1:1" s="1" customFormat="1">
      <c r="A535" s="121"/>
    </row>
    <row r="536" spans="1:1" s="1" customFormat="1">
      <c r="A536" s="121"/>
    </row>
    <row r="537" spans="1:1" s="1" customFormat="1">
      <c r="A537" s="121"/>
    </row>
    <row r="538" spans="1:1" s="1" customFormat="1">
      <c r="A538" s="121"/>
    </row>
    <row r="539" spans="1:1" s="1" customFormat="1">
      <c r="A539" s="121"/>
    </row>
    <row r="540" spans="1:1" s="1" customFormat="1">
      <c r="A540" s="121"/>
    </row>
    <row r="541" spans="1:1" s="1" customFormat="1">
      <c r="A541" s="121"/>
    </row>
    <row r="542" spans="1:1" s="1" customFormat="1">
      <c r="A542" s="121"/>
    </row>
    <row r="543" spans="1:1" s="1" customFormat="1">
      <c r="A543" s="121"/>
    </row>
    <row r="544" spans="1:1" s="1" customFormat="1">
      <c r="A544" s="121"/>
    </row>
    <row r="545" spans="1:1" s="1" customFormat="1">
      <c r="A545" s="121"/>
    </row>
    <row r="546" spans="1:1" s="1" customFormat="1">
      <c r="A546" s="121"/>
    </row>
    <row r="547" spans="1:1" s="1" customFormat="1">
      <c r="A547" s="121"/>
    </row>
    <row r="548" spans="1:1" s="1" customFormat="1">
      <c r="A548" s="121"/>
    </row>
    <row r="549" spans="1:1" s="1" customFormat="1">
      <c r="A549" s="121"/>
    </row>
    <row r="550" spans="1:1" s="1" customFormat="1">
      <c r="A550" s="121"/>
    </row>
    <row r="551" spans="1:1" s="1" customFormat="1">
      <c r="A551" s="121"/>
    </row>
    <row r="552" spans="1:1" s="1" customFormat="1">
      <c r="A552" s="121"/>
    </row>
    <row r="553" spans="1:1" s="1" customFormat="1">
      <c r="A553" s="121"/>
    </row>
    <row r="554" spans="1:1" s="1" customFormat="1">
      <c r="A554" s="121"/>
    </row>
    <row r="555" spans="1:1" s="1" customFormat="1">
      <c r="A555" s="121"/>
    </row>
    <row r="556" spans="1:1" s="1" customFormat="1">
      <c r="A556" s="121"/>
    </row>
    <row r="557" spans="1:1" s="1" customFormat="1">
      <c r="A557" s="121"/>
    </row>
    <row r="558" spans="1:1" s="1" customFormat="1">
      <c r="A558" s="121"/>
    </row>
    <row r="559" spans="1:1" s="1" customFormat="1">
      <c r="A559" s="121"/>
    </row>
    <row r="560" spans="1:1" s="1" customFormat="1">
      <c r="A560" s="121"/>
    </row>
    <row r="561" spans="1:1" s="1" customFormat="1">
      <c r="A561" s="121"/>
    </row>
    <row r="562" spans="1:1" s="1" customFormat="1">
      <c r="A562" s="121"/>
    </row>
    <row r="563" spans="1:1" s="1" customFormat="1">
      <c r="A563" s="121"/>
    </row>
    <row r="564" spans="1:1" s="1" customFormat="1">
      <c r="A564" s="121"/>
    </row>
    <row r="565" spans="1:1" s="1" customFormat="1">
      <c r="A565" s="121"/>
    </row>
    <row r="566" spans="1:1" s="1" customFormat="1">
      <c r="A566" s="121"/>
    </row>
    <row r="567" spans="1:1" s="1" customFormat="1">
      <c r="A567" s="121"/>
    </row>
    <row r="568" spans="1:1" s="1" customFormat="1">
      <c r="A568" s="121"/>
    </row>
    <row r="569" spans="1:1" s="1" customFormat="1">
      <c r="A569" s="121"/>
    </row>
    <row r="570" spans="1:1" s="1" customFormat="1">
      <c r="A570" s="121"/>
    </row>
    <row r="571" spans="1:1" s="1" customFormat="1">
      <c r="A571" s="121"/>
    </row>
    <row r="572" spans="1:1" s="1" customFormat="1">
      <c r="A572" s="121"/>
    </row>
    <row r="573" spans="1:1" s="1" customFormat="1">
      <c r="A573" s="121"/>
    </row>
    <row r="574" spans="1:1" s="1" customFormat="1">
      <c r="A574" s="121"/>
    </row>
    <row r="575" spans="1:1" s="1" customFormat="1">
      <c r="A575" s="121"/>
    </row>
    <row r="576" spans="1:1" s="1" customFormat="1">
      <c r="A576" s="121"/>
    </row>
    <row r="577" spans="1:1" s="1" customFormat="1">
      <c r="A577" s="121"/>
    </row>
    <row r="578" spans="1:1" s="1" customFormat="1">
      <c r="A578" s="121"/>
    </row>
    <row r="579" spans="1:1" s="1" customFormat="1">
      <c r="A579" s="121"/>
    </row>
    <row r="580" spans="1:1" s="1" customFormat="1">
      <c r="A580" s="121"/>
    </row>
    <row r="581" spans="1:1" s="1" customFormat="1">
      <c r="A581" s="121"/>
    </row>
    <row r="582" spans="1:1" s="1" customFormat="1">
      <c r="A582" s="121"/>
    </row>
    <row r="583" spans="1:1" s="1" customFormat="1">
      <c r="A583" s="121"/>
    </row>
    <row r="584" spans="1:1" s="1" customFormat="1">
      <c r="A584" s="121"/>
    </row>
    <row r="585" spans="1:1" s="1" customFormat="1">
      <c r="A585" s="121"/>
    </row>
    <row r="586" spans="1:1" s="1" customFormat="1">
      <c r="A586" s="121"/>
    </row>
    <row r="587" spans="1:1" s="1" customFormat="1">
      <c r="A587" s="121"/>
    </row>
    <row r="588" spans="1:1" s="1" customFormat="1">
      <c r="A588" s="121"/>
    </row>
    <row r="589" spans="1:1" s="1" customFormat="1">
      <c r="A589" s="121"/>
    </row>
    <row r="590" spans="1:1" s="1" customFormat="1">
      <c r="A590" s="121"/>
    </row>
    <row r="591" spans="1:1" s="1" customFormat="1">
      <c r="A591" s="121"/>
    </row>
    <row r="592" spans="1:1" s="1" customFormat="1">
      <c r="A592" s="121"/>
    </row>
    <row r="593" spans="1:1" s="1" customFormat="1">
      <c r="A593" s="121"/>
    </row>
    <row r="594" spans="1:1" s="1" customFormat="1">
      <c r="A594" s="121"/>
    </row>
    <row r="595" spans="1:1" s="1" customFormat="1">
      <c r="A595" s="121"/>
    </row>
    <row r="596" spans="1:1" s="1" customFormat="1">
      <c r="A596" s="121"/>
    </row>
    <row r="597" spans="1:1" s="1" customFormat="1">
      <c r="A597" s="121"/>
    </row>
    <row r="598" spans="1:1" s="1" customFormat="1">
      <c r="A598" s="121"/>
    </row>
    <row r="599" spans="1:1" s="1" customFormat="1">
      <c r="A599" s="121"/>
    </row>
    <row r="600" spans="1:1" s="1" customFormat="1">
      <c r="A600" s="121"/>
    </row>
    <row r="601" spans="1:1" s="1" customFormat="1">
      <c r="A601" s="121"/>
    </row>
    <row r="602" spans="1:1" s="1" customFormat="1">
      <c r="A602" s="121"/>
    </row>
    <row r="603" spans="1:1" s="1" customFormat="1">
      <c r="A603" s="121"/>
    </row>
    <row r="604" spans="1:1" s="1" customFormat="1">
      <c r="A604" s="121"/>
    </row>
    <row r="605" spans="1:1" s="1" customFormat="1">
      <c r="A605" s="121"/>
    </row>
    <row r="606" spans="1:1" s="1" customFormat="1">
      <c r="A606" s="121"/>
    </row>
    <row r="607" spans="1:1" s="1" customFormat="1">
      <c r="A607" s="121"/>
    </row>
    <row r="608" spans="1:1" s="1" customFormat="1">
      <c r="A608" s="121"/>
    </row>
    <row r="609" spans="1:1" s="1" customFormat="1">
      <c r="A609" s="121"/>
    </row>
    <row r="610" spans="1:1" s="1" customFormat="1">
      <c r="A610" s="121"/>
    </row>
    <row r="611" spans="1:1" s="1" customFormat="1">
      <c r="A611" s="121"/>
    </row>
    <row r="612" spans="1:1" s="1" customFormat="1">
      <c r="A612" s="121"/>
    </row>
    <row r="613" spans="1:1" s="1" customFormat="1">
      <c r="A613" s="121"/>
    </row>
    <row r="614" spans="1:1" s="1" customFormat="1">
      <c r="A614" s="121"/>
    </row>
    <row r="615" spans="1:1" s="1" customFormat="1">
      <c r="A615" s="121"/>
    </row>
    <row r="616" spans="1:1" s="1" customFormat="1">
      <c r="A616" s="121"/>
    </row>
    <row r="617" spans="1:1" s="1" customFormat="1">
      <c r="A617" s="121"/>
    </row>
    <row r="618" spans="1:1" s="1" customFormat="1">
      <c r="A618" s="121"/>
    </row>
    <row r="619" spans="1:1" s="1" customFormat="1">
      <c r="A619" s="121"/>
    </row>
    <row r="620" spans="1:1" s="1" customFormat="1">
      <c r="A620" s="121"/>
    </row>
    <row r="621" spans="1:1" s="1" customFormat="1">
      <c r="A621" s="121"/>
    </row>
    <row r="622" spans="1:1" s="1" customFormat="1">
      <c r="A622" s="121"/>
    </row>
    <row r="623" spans="1:1" s="1" customFormat="1">
      <c r="A623" s="121"/>
    </row>
    <row r="624" spans="1:1" s="1" customFormat="1">
      <c r="A624" s="121"/>
    </row>
    <row r="625" spans="1:1" s="1" customFormat="1">
      <c r="A625" s="121"/>
    </row>
    <row r="626" spans="1:1" s="1" customFormat="1">
      <c r="A626" s="121"/>
    </row>
    <row r="627" spans="1:1" s="1" customFormat="1">
      <c r="A627" s="121"/>
    </row>
    <row r="628" spans="1:1" s="1" customFormat="1">
      <c r="A628" s="121"/>
    </row>
    <row r="629" spans="1:1" s="1" customFormat="1">
      <c r="A629" s="121"/>
    </row>
    <row r="630" spans="1:1" s="1" customFormat="1">
      <c r="A630" s="121"/>
    </row>
    <row r="631" spans="1:1" s="1" customFormat="1">
      <c r="A631" s="121"/>
    </row>
    <row r="632" spans="1:1" s="1" customFormat="1">
      <c r="A632" s="121"/>
    </row>
    <row r="633" spans="1:1" s="1" customFormat="1">
      <c r="A633" s="121"/>
    </row>
    <row r="634" spans="1:1" s="1" customFormat="1">
      <c r="A634" s="121"/>
    </row>
    <row r="635" spans="1:1" s="1" customFormat="1">
      <c r="A635" s="121"/>
    </row>
    <row r="636" spans="1:1" s="1" customFormat="1">
      <c r="A636" s="121"/>
    </row>
    <row r="637" spans="1:1" s="1" customFormat="1">
      <c r="A637" s="121"/>
    </row>
    <row r="638" spans="1:1" s="1" customFormat="1">
      <c r="A638" s="121"/>
    </row>
    <row r="639" spans="1:1" s="1" customFormat="1">
      <c r="A639" s="121"/>
    </row>
    <row r="640" spans="1:1" s="1" customFormat="1">
      <c r="A640" s="121"/>
    </row>
    <row r="641" spans="1:1" s="1" customFormat="1">
      <c r="A641" s="121"/>
    </row>
    <row r="642" spans="1:1" s="1" customFormat="1">
      <c r="A642" s="121"/>
    </row>
    <row r="643" spans="1:1" s="1" customFormat="1">
      <c r="A643" s="121"/>
    </row>
    <row r="644" spans="1:1" s="1" customFormat="1">
      <c r="A644" s="121"/>
    </row>
    <row r="645" spans="1:1" s="1" customFormat="1">
      <c r="A645" s="121"/>
    </row>
    <row r="646" spans="1:1" s="1" customFormat="1">
      <c r="A646" s="121"/>
    </row>
    <row r="647" spans="1:1" s="1" customFormat="1">
      <c r="A647" s="121"/>
    </row>
    <row r="648" spans="1:1" s="1" customFormat="1">
      <c r="A648" s="121"/>
    </row>
    <row r="649" spans="1:1" s="1" customFormat="1">
      <c r="A649" s="121"/>
    </row>
    <row r="650" spans="1:1" s="1" customFormat="1">
      <c r="A650" s="121"/>
    </row>
    <row r="651" spans="1:1" s="1" customFormat="1">
      <c r="A651" s="121"/>
    </row>
    <row r="652" spans="1:1" s="1" customFormat="1">
      <c r="A652" s="121"/>
    </row>
    <row r="653" spans="1:1" s="1" customFormat="1">
      <c r="A653" s="121"/>
    </row>
    <row r="654" spans="1:1" s="1" customFormat="1">
      <c r="A654" s="121"/>
    </row>
    <row r="655" spans="1:1" s="1" customFormat="1">
      <c r="A655" s="121"/>
    </row>
    <row r="656" spans="1:1" s="1" customFormat="1">
      <c r="A656" s="121"/>
    </row>
    <row r="657" spans="1:1" s="1" customFormat="1">
      <c r="A657" s="121"/>
    </row>
    <row r="658" spans="1:1" s="1" customFormat="1">
      <c r="A658" s="121"/>
    </row>
    <row r="659" spans="1:1" s="1" customFormat="1">
      <c r="A659" s="121"/>
    </row>
    <row r="660" spans="1:1" s="1" customFormat="1">
      <c r="A660" s="121"/>
    </row>
    <row r="661" spans="1:1" s="1" customFormat="1">
      <c r="A661" s="121"/>
    </row>
    <row r="662" spans="1:1" s="1" customFormat="1">
      <c r="A662" s="121"/>
    </row>
    <row r="663" spans="1:1" s="1" customFormat="1">
      <c r="A663" s="121"/>
    </row>
    <row r="664" spans="1:1" s="1" customFormat="1">
      <c r="A664" s="121"/>
    </row>
    <row r="665" spans="1:1" s="1" customFormat="1">
      <c r="A665" s="121"/>
    </row>
    <row r="666" spans="1:1" s="1" customFormat="1">
      <c r="A666" s="121"/>
    </row>
    <row r="667" spans="1:1" s="1" customFormat="1">
      <c r="A667" s="121"/>
    </row>
    <row r="668" spans="1:1" s="1" customFormat="1">
      <c r="A668" s="121"/>
    </row>
    <row r="669" spans="1:1" s="1" customFormat="1">
      <c r="A669" s="121"/>
    </row>
    <row r="670" spans="1:1" s="1" customFormat="1">
      <c r="A670" s="121"/>
    </row>
    <row r="671" spans="1:1" s="1" customFormat="1">
      <c r="A671" s="121"/>
    </row>
    <row r="672" spans="1:1" s="1" customFormat="1">
      <c r="A672" s="121"/>
    </row>
    <row r="673" spans="1:1" s="1" customFormat="1">
      <c r="A673" s="121"/>
    </row>
    <row r="674" spans="1:1" s="1" customFormat="1">
      <c r="A674" s="121"/>
    </row>
    <row r="675" spans="1:1" s="1" customFormat="1">
      <c r="A675" s="121"/>
    </row>
    <row r="676" spans="1:1" s="1" customFormat="1">
      <c r="A676" s="121"/>
    </row>
    <row r="677" spans="1:1" s="1" customFormat="1">
      <c r="A677" s="121"/>
    </row>
    <row r="678" spans="1:1" s="1" customFormat="1">
      <c r="A678" s="121"/>
    </row>
    <row r="679" spans="1:1" s="1" customFormat="1">
      <c r="A679" s="121"/>
    </row>
    <row r="680" spans="1:1" s="1" customFormat="1">
      <c r="A680" s="121"/>
    </row>
    <row r="681" spans="1:1" s="1" customFormat="1">
      <c r="A681" s="121"/>
    </row>
    <row r="682" spans="1:1" s="1" customFormat="1">
      <c r="A682" s="121"/>
    </row>
    <row r="683" spans="1:1" s="1" customFormat="1">
      <c r="A683" s="121"/>
    </row>
    <row r="684" spans="1:1" s="1" customFormat="1">
      <c r="A684" s="121"/>
    </row>
    <row r="685" spans="1:1" s="1" customFormat="1">
      <c r="A685" s="121"/>
    </row>
    <row r="686" spans="1:1" s="1" customFormat="1">
      <c r="A686" s="121"/>
    </row>
    <row r="687" spans="1:1" s="1" customFormat="1">
      <c r="A687" s="121"/>
    </row>
    <row r="688" spans="1:1" s="1" customFormat="1">
      <c r="A688" s="121"/>
    </row>
    <row r="689" spans="1:1" s="1" customFormat="1">
      <c r="A689" s="121"/>
    </row>
    <row r="690" spans="1:1" s="1" customFormat="1">
      <c r="A690" s="121"/>
    </row>
    <row r="691" spans="1:1" s="1" customFormat="1">
      <c r="A691" s="121"/>
    </row>
    <row r="692" spans="1:1" s="1" customFormat="1">
      <c r="A692" s="121"/>
    </row>
    <row r="693" spans="1:1" s="1" customFormat="1">
      <c r="A693" s="121"/>
    </row>
    <row r="694" spans="1:1" s="1" customFormat="1">
      <c r="A694" s="121"/>
    </row>
    <row r="695" spans="1:1" s="1" customFormat="1">
      <c r="A695" s="121"/>
    </row>
    <row r="696" spans="1:1" s="1" customFormat="1">
      <c r="A696" s="121"/>
    </row>
    <row r="697" spans="1:1" s="1" customFormat="1">
      <c r="A697" s="121"/>
    </row>
    <row r="698" spans="1:1" s="1" customFormat="1">
      <c r="A698" s="121"/>
    </row>
    <row r="699" spans="1:1" s="1" customFormat="1">
      <c r="A699" s="121"/>
    </row>
    <row r="700" spans="1:1" s="1" customFormat="1">
      <c r="A700" s="121"/>
    </row>
    <row r="701" spans="1:1" s="1" customFormat="1">
      <c r="A701" s="121"/>
    </row>
    <row r="702" spans="1:1" s="1" customFormat="1">
      <c r="A702" s="121"/>
    </row>
    <row r="703" spans="1:1" s="1" customFormat="1">
      <c r="A703" s="121"/>
    </row>
    <row r="704" spans="1:1" s="1" customFormat="1">
      <c r="A704" s="121"/>
    </row>
    <row r="705" spans="1:1" s="1" customFormat="1">
      <c r="A705" s="121"/>
    </row>
    <row r="706" spans="1:1" s="1" customFormat="1">
      <c r="A706" s="121"/>
    </row>
    <row r="707" spans="1:1" s="1" customFormat="1">
      <c r="A707" s="121"/>
    </row>
    <row r="708" spans="1:1" s="1" customFormat="1">
      <c r="A708" s="121"/>
    </row>
    <row r="709" spans="1:1" s="1" customFormat="1">
      <c r="A709" s="121"/>
    </row>
    <row r="710" spans="1:1" s="1" customFormat="1">
      <c r="A710" s="121"/>
    </row>
    <row r="711" spans="1:1" s="1" customFormat="1">
      <c r="A711" s="121"/>
    </row>
    <row r="712" spans="1:1" s="1" customFormat="1">
      <c r="A712" s="121"/>
    </row>
    <row r="713" spans="1:1" s="1" customFormat="1">
      <c r="A713" s="121"/>
    </row>
    <row r="714" spans="1:1" s="1" customFormat="1">
      <c r="A714" s="121"/>
    </row>
    <row r="715" spans="1:1" s="1" customFormat="1">
      <c r="A715" s="121"/>
    </row>
    <row r="716" spans="1:1" s="1" customFormat="1">
      <c r="A716" s="121"/>
    </row>
    <row r="717" spans="1:1" s="1" customFormat="1">
      <c r="A717" s="121"/>
    </row>
    <row r="718" spans="1:1" s="1" customFormat="1">
      <c r="A718" s="121"/>
    </row>
    <row r="719" spans="1:1" s="1" customFormat="1">
      <c r="A719" s="121"/>
    </row>
    <row r="720" spans="1:1" s="1" customFormat="1">
      <c r="A720" s="121"/>
    </row>
    <row r="721" spans="1:1" s="1" customFormat="1">
      <c r="A721" s="121"/>
    </row>
    <row r="722" spans="1:1" s="1" customFormat="1">
      <c r="A722" s="121"/>
    </row>
    <row r="723" spans="1:1" s="1" customFormat="1">
      <c r="A723" s="121"/>
    </row>
    <row r="724" spans="1:1" s="1" customFormat="1">
      <c r="A724" s="121"/>
    </row>
    <row r="725" spans="1:1" s="1" customFormat="1">
      <c r="A725" s="121"/>
    </row>
    <row r="726" spans="1:1" s="1" customFormat="1">
      <c r="A726" s="121"/>
    </row>
    <row r="727" spans="1:1" s="1" customFormat="1">
      <c r="A727" s="121"/>
    </row>
    <row r="728" spans="1:1" s="1" customFormat="1">
      <c r="A728" s="121"/>
    </row>
    <row r="729" spans="1:1" s="1" customFormat="1">
      <c r="A729" s="121"/>
    </row>
    <row r="730" spans="1:1" s="1" customFormat="1">
      <c r="A730" s="121"/>
    </row>
    <row r="731" spans="1:1" s="1" customFormat="1">
      <c r="A731" s="121"/>
    </row>
    <row r="732" spans="1:1" s="1" customFormat="1">
      <c r="A732" s="121"/>
    </row>
    <row r="733" spans="1:1" s="1" customFormat="1">
      <c r="A733" s="121"/>
    </row>
    <row r="734" spans="1:1" s="1" customFormat="1">
      <c r="A734" s="121"/>
    </row>
    <row r="735" spans="1:1" s="1" customFormat="1">
      <c r="A735" s="121"/>
    </row>
    <row r="736" spans="1:1" s="1" customFormat="1">
      <c r="A736" s="121"/>
    </row>
    <row r="737" spans="1:1" s="1" customFormat="1">
      <c r="A737" s="121"/>
    </row>
    <row r="738" spans="1:1" s="1" customFormat="1">
      <c r="A738" s="121"/>
    </row>
    <row r="739" spans="1:1" s="1" customFormat="1">
      <c r="A739" s="121"/>
    </row>
    <row r="740" spans="1:1" s="1" customFormat="1">
      <c r="A740" s="121"/>
    </row>
    <row r="741" spans="1:1" s="1" customFormat="1">
      <c r="A741" s="121"/>
    </row>
    <row r="742" spans="1:1" s="1" customFormat="1">
      <c r="A742" s="121"/>
    </row>
    <row r="743" spans="1:1" s="1" customFormat="1">
      <c r="A743" s="121"/>
    </row>
    <row r="744" spans="1:1" s="1" customFormat="1">
      <c r="A744" s="121"/>
    </row>
    <row r="745" spans="1:1" s="1" customFormat="1">
      <c r="A745" s="121"/>
    </row>
    <row r="746" spans="1:1" s="1" customFormat="1">
      <c r="A746" s="121"/>
    </row>
    <row r="747" spans="1:1" s="1" customFormat="1">
      <c r="A747" s="121"/>
    </row>
    <row r="748" spans="1:1" s="1" customFormat="1">
      <c r="A748" s="121"/>
    </row>
    <row r="749" spans="1:1" s="1" customFormat="1">
      <c r="A749" s="121"/>
    </row>
    <row r="750" spans="1:1" s="1" customFormat="1">
      <c r="A750" s="121"/>
    </row>
    <row r="751" spans="1:1" s="1" customFormat="1">
      <c r="A751" s="121"/>
    </row>
    <row r="752" spans="1:1" s="1" customFormat="1">
      <c r="A752" s="121"/>
    </row>
    <row r="753" spans="1:1" s="1" customFormat="1">
      <c r="A753" s="121"/>
    </row>
    <row r="754" spans="1:1" s="1" customFormat="1">
      <c r="A754" s="121"/>
    </row>
    <row r="755" spans="1:1" s="1" customFormat="1">
      <c r="A755" s="121"/>
    </row>
    <row r="756" spans="1:1" s="1" customFormat="1">
      <c r="A756" s="121"/>
    </row>
    <row r="757" spans="1:1" s="1" customFormat="1">
      <c r="A757" s="121"/>
    </row>
    <row r="758" spans="1:1" s="1" customFormat="1">
      <c r="A758" s="121"/>
    </row>
    <row r="759" spans="1:1" s="1" customFormat="1">
      <c r="A759" s="121"/>
    </row>
    <row r="760" spans="1:1" s="1" customFormat="1">
      <c r="A760" s="121"/>
    </row>
    <row r="761" spans="1:1" s="1" customFormat="1">
      <c r="A761" s="121"/>
    </row>
    <row r="762" spans="1:1" s="1" customFormat="1">
      <c r="A762" s="121"/>
    </row>
    <row r="763" spans="1:1" s="1" customFormat="1">
      <c r="A763" s="121"/>
    </row>
    <row r="764" spans="1:1" s="1" customFormat="1">
      <c r="A764" s="121"/>
    </row>
    <row r="765" spans="1:1" s="1" customFormat="1">
      <c r="A765" s="121"/>
    </row>
    <row r="766" spans="1:1" s="1" customFormat="1">
      <c r="A766" s="121"/>
    </row>
    <row r="767" spans="1:1" s="1" customFormat="1">
      <c r="A767" s="121"/>
    </row>
    <row r="768" spans="1:1" s="1" customFormat="1">
      <c r="A768" s="121"/>
    </row>
    <row r="769" spans="1:1" s="1" customFormat="1">
      <c r="A769" s="121"/>
    </row>
    <row r="770" spans="1:1" s="1" customFormat="1">
      <c r="A770" s="121"/>
    </row>
    <row r="771" spans="1:1" s="1" customFormat="1">
      <c r="A771" s="121"/>
    </row>
    <row r="772" spans="1:1" s="1" customFormat="1">
      <c r="A772" s="121"/>
    </row>
    <row r="773" spans="1:1" s="1" customFormat="1">
      <c r="A773" s="121"/>
    </row>
    <row r="774" spans="1:1" s="1" customFormat="1">
      <c r="A774" s="121"/>
    </row>
    <row r="775" spans="1:1" s="1" customFormat="1">
      <c r="A775" s="121"/>
    </row>
    <row r="776" spans="1:1" s="1" customFormat="1">
      <c r="A776" s="121"/>
    </row>
    <row r="777" spans="1:1" s="1" customFormat="1">
      <c r="A777" s="121"/>
    </row>
    <row r="778" spans="1:1" s="1" customFormat="1">
      <c r="A778" s="121"/>
    </row>
    <row r="779" spans="1:1" s="1" customFormat="1">
      <c r="A779" s="121"/>
    </row>
    <row r="780" spans="1:1" s="1" customFormat="1">
      <c r="A780" s="121"/>
    </row>
    <row r="781" spans="1:1" s="1" customFormat="1">
      <c r="A781" s="121"/>
    </row>
    <row r="782" spans="1:1" s="1" customFormat="1">
      <c r="A782" s="121"/>
    </row>
    <row r="783" spans="1:1" s="1" customFormat="1">
      <c r="A783" s="121"/>
    </row>
    <row r="784" spans="1:1" s="1" customFormat="1">
      <c r="A784" s="121"/>
    </row>
    <row r="785" spans="1:1" s="1" customFormat="1">
      <c r="A785" s="121"/>
    </row>
    <row r="786" spans="1:1" s="1" customFormat="1">
      <c r="A786" s="121"/>
    </row>
    <row r="787" spans="1:1" s="1" customFormat="1">
      <c r="A787" s="121"/>
    </row>
    <row r="788" spans="1:1" s="1" customFormat="1">
      <c r="A788" s="121"/>
    </row>
    <row r="789" spans="1:1" s="1" customFormat="1">
      <c r="A789" s="121"/>
    </row>
    <row r="790" spans="1:1" s="1" customFormat="1">
      <c r="A790" s="121"/>
    </row>
    <row r="791" spans="1:1" s="1" customFormat="1">
      <c r="A791" s="121"/>
    </row>
    <row r="792" spans="1:1" s="1" customFormat="1">
      <c r="A792" s="121"/>
    </row>
    <row r="793" spans="1:1" s="1" customFormat="1">
      <c r="A793" s="121"/>
    </row>
    <row r="794" spans="1:1" s="1" customFormat="1">
      <c r="A794" s="121"/>
    </row>
    <row r="795" spans="1:1" s="1" customFormat="1">
      <c r="A795" s="121"/>
    </row>
    <row r="796" spans="1:1" s="1" customFormat="1">
      <c r="A796" s="121"/>
    </row>
    <row r="797" spans="1:1" s="1" customFormat="1">
      <c r="A797" s="121"/>
    </row>
    <row r="798" spans="1:1" s="1" customFormat="1">
      <c r="A798" s="121"/>
    </row>
    <row r="799" spans="1:1" s="1" customFormat="1">
      <c r="A799" s="121"/>
    </row>
    <row r="800" spans="1:1" s="1" customFormat="1">
      <c r="A800" s="121"/>
    </row>
    <row r="801" spans="1:1" s="1" customFormat="1">
      <c r="A801" s="121"/>
    </row>
    <row r="802" spans="1:1" s="1" customFormat="1">
      <c r="A802" s="121"/>
    </row>
    <row r="803" spans="1:1" s="1" customFormat="1">
      <c r="A803" s="121"/>
    </row>
    <row r="804" spans="1:1" s="1" customFormat="1">
      <c r="A804" s="121"/>
    </row>
    <row r="805" spans="1:1" s="1" customFormat="1">
      <c r="A805" s="121"/>
    </row>
    <row r="806" spans="1:1" s="1" customFormat="1">
      <c r="A806" s="121"/>
    </row>
    <row r="807" spans="1:1" s="1" customFormat="1">
      <c r="A807" s="121"/>
    </row>
    <row r="808" spans="1:1" s="1" customFormat="1">
      <c r="A808" s="121"/>
    </row>
    <row r="809" spans="1:1" s="1" customFormat="1">
      <c r="A809" s="121"/>
    </row>
    <row r="810" spans="1:1" s="1" customFormat="1">
      <c r="A810" s="121"/>
    </row>
    <row r="811" spans="1:1" s="1" customFormat="1">
      <c r="A811" s="121"/>
    </row>
    <row r="812" spans="1:1" s="1" customFormat="1">
      <c r="A812" s="121"/>
    </row>
    <row r="813" spans="1:1" s="1" customFormat="1">
      <c r="A813" s="121"/>
    </row>
    <row r="814" spans="1:1" s="1" customFormat="1">
      <c r="A814" s="121"/>
    </row>
    <row r="815" spans="1:1" s="1" customFormat="1">
      <c r="A815" s="121"/>
    </row>
    <row r="816" spans="1:1" s="1" customFormat="1">
      <c r="A816" s="121"/>
    </row>
    <row r="817" spans="1:1" s="1" customFormat="1">
      <c r="A817" s="121"/>
    </row>
    <row r="818" spans="1:1" s="1" customFormat="1">
      <c r="A818" s="121"/>
    </row>
    <row r="819" spans="1:1" s="1" customFormat="1">
      <c r="A819" s="121"/>
    </row>
    <row r="820" spans="1:1" s="1" customFormat="1">
      <c r="A820" s="121"/>
    </row>
    <row r="821" spans="1:1" s="1" customFormat="1">
      <c r="A821" s="121"/>
    </row>
    <row r="822" spans="1:1" s="1" customFormat="1">
      <c r="A822" s="121"/>
    </row>
    <row r="823" spans="1:1" s="1" customFormat="1">
      <c r="A823" s="121"/>
    </row>
    <row r="824" spans="1:1" s="1" customFormat="1">
      <c r="A824" s="121"/>
    </row>
    <row r="825" spans="1:1" s="1" customFormat="1">
      <c r="A825" s="121"/>
    </row>
    <row r="826" spans="1:1" s="1" customFormat="1">
      <c r="A826" s="121"/>
    </row>
    <row r="827" spans="1:1" s="1" customFormat="1">
      <c r="A827" s="121"/>
    </row>
    <row r="828" spans="1:1" s="1" customFormat="1">
      <c r="A828" s="121"/>
    </row>
    <row r="829" spans="1:1" s="1" customFormat="1">
      <c r="A829" s="121"/>
    </row>
    <row r="830" spans="1:1" s="1" customFormat="1">
      <c r="A830" s="121"/>
    </row>
    <row r="831" spans="1:1" s="1" customFormat="1">
      <c r="A831" s="121"/>
    </row>
    <row r="832" spans="1:1" s="1" customFormat="1">
      <c r="A832" s="121"/>
    </row>
    <row r="833" spans="1:1" s="1" customFormat="1">
      <c r="A833" s="121"/>
    </row>
    <row r="834" spans="1:1" s="1" customFormat="1">
      <c r="A834" s="121"/>
    </row>
    <row r="835" spans="1:1" s="1" customFormat="1">
      <c r="A835" s="121"/>
    </row>
    <row r="836" spans="1:1" s="1" customFormat="1">
      <c r="A836" s="121"/>
    </row>
    <row r="837" spans="1:1" s="1" customFormat="1">
      <c r="A837" s="121"/>
    </row>
    <row r="838" spans="1:1" s="1" customFormat="1">
      <c r="A838" s="121"/>
    </row>
    <row r="839" spans="1:1" s="1" customFormat="1">
      <c r="A839" s="121"/>
    </row>
    <row r="840" spans="1:1" s="1" customFormat="1">
      <c r="A840" s="121"/>
    </row>
    <row r="841" spans="1:1" s="1" customFormat="1">
      <c r="A841" s="121"/>
    </row>
    <row r="842" spans="1:1" s="1" customFormat="1">
      <c r="A842" s="121"/>
    </row>
    <row r="843" spans="1:1" s="1" customFormat="1">
      <c r="A843" s="121"/>
    </row>
    <row r="844" spans="1:1" s="1" customFormat="1">
      <c r="A844" s="121"/>
    </row>
    <row r="845" spans="1:1" s="1" customFormat="1">
      <c r="A845" s="121"/>
    </row>
    <row r="846" spans="1:1" s="1" customFormat="1">
      <c r="A846" s="121"/>
    </row>
    <row r="847" spans="1:1" s="1" customFormat="1">
      <c r="A847" s="121"/>
    </row>
    <row r="848" spans="1:1" s="1" customFormat="1">
      <c r="A848" s="121"/>
    </row>
    <row r="849" spans="1:1" s="1" customFormat="1">
      <c r="A849" s="121"/>
    </row>
    <row r="850" spans="1:1" s="1" customFormat="1">
      <c r="A850" s="121"/>
    </row>
    <row r="851" spans="1:1" s="1" customFormat="1">
      <c r="A851" s="121"/>
    </row>
    <row r="852" spans="1:1" s="1" customFormat="1">
      <c r="A852" s="121"/>
    </row>
    <row r="853" spans="1:1" s="1" customFormat="1">
      <c r="A853" s="121"/>
    </row>
    <row r="854" spans="1:1" s="1" customFormat="1">
      <c r="A854" s="121"/>
    </row>
    <row r="855" spans="1:1" s="1" customFormat="1">
      <c r="A855" s="121"/>
    </row>
    <row r="856" spans="1:1" s="1" customFormat="1">
      <c r="A856" s="121"/>
    </row>
    <row r="857" spans="1:1" s="1" customFormat="1">
      <c r="A857" s="121"/>
    </row>
    <row r="858" spans="1:1" s="1" customFormat="1">
      <c r="A858" s="121"/>
    </row>
    <row r="859" spans="1:1" s="1" customFormat="1">
      <c r="A859" s="121"/>
    </row>
    <row r="860" spans="1:1" s="1" customFormat="1">
      <c r="A860" s="121"/>
    </row>
    <row r="861" spans="1:1" s="1" customFormat="1">
      <c r="A861" s="121"/>
    </row>
    <row r="862" spans="1:1" s="1" customFormat="1">
      <c r="A862" s="121"/>
    </row>
    <row r="863" spans="1:1" s="1" customFormat="1">
      <c r="A863" s="121"/>
    </row>
    <row r="864" spans="1:1" s="1" customFormat="1">
      <c r="A864" s="121"/>
    </row>
    <row r="865" spans="1:1" s="1" customFormat="1">
      <c r="A865" s="121"/>
    </row>
    <row r="866" spans="1:1" s="1" customFormat="1">
      <c r="A866" s="121"/>
    </row>
    <row r="867" spans="1:1" s="1" customFormat="1">
      <c r="A867" s="121"/>
    </row>
    <row r="868" spans="1:1" s="1" customFormat="1">
      <c r="A868" s="121"/>
    </row>
    <row r="869" spans="1:1" s="1" customFormat="1">
      <c r="A869" s="121"/>
    </row>
    <row r="870" spans="1:1" s="1" customFormat="1">
      <c r="A870" s="121"/>
    </row>
    <row r="871" spans="1:1" s="1" customFormat="1">
      <c r="A871" s="121"/>
    </row>
    <row r="872" spans="1:1" s="1" customFormat="1">
      <c r="A872" s="121"/>
    </row>
    <row r="873" spans="1:1" s="1" customFormat="1">
      <c r="A873" s="121"/>
    </row>
    <row r="874" spans="1:1" s="1" customFormat="1">
      <c r="A874" s="121"/>
    </row>
    <row r="875" spans="1:1" s="1" customFormat="1">
      <c r="A875" s="121"/>
    </row>
    <row r="876" spans="1:1" s="1" customFormat="1">
      <c r="A876" s="121"/>
    </row>
    <row r="877" spans="1:1" s="1" customFormat="1">
      <c r="A877" s="121"/>
    </row>
    <row r="878" spans="1:1" s="1" customFormat="1">
      <c r="A878" s="121"/>
    </row>
    <row r="879" spans="1:1" s="1" customFormat="1">
      <c r="A879" s="121"/>
    </row>
    <row r="880" spans="1:1" s="1" customFormat="1">
      <c r="A880" s="121"/>
    </row>
    <row r="881" spans="1:1" s="1" customFormat="1">
      <c r="A881" s="121"/>
    </row>
    <row r="882" spans="1:1" s="1" customFormat="1">
      <c r="A882" s="121"/>
    </row>
    <row r="883" spans="1:1" s="1" customFormat="1">
      <c r="A883" s="121"/>
    </row>
    <row r="884" spans="1:1" s="1" customFormat="1">
      <c r="A884" s="121"/>
    </row>
    <row r="885" spans="1:1" s="1" customFormat="1">
      <c r="A885" s="121"/>
    </row>
    <row r="886" spans="1:1" s="1" customFormat="1">
      <c r="A886" s="121"/>
    </row>
    <row r="887" spans="1:1" s="1" customFormat="1">
      <c r="A887" s="121"/>
    </row>
    <row r="888" spans="1:1" s="1" customFormat="1">
      <c r="A888" s="121"/>
    </row>
    <row r="889" spans="1:1" s="1" customFormat="1">
      <c r="A889" s="121"/>
    </row>
    <row r="890" spans="1:1" s="1" customFormat="1">
      <c r="A890" s="121"/>
    </row>
    <row r="891" spans="1:1" s="1" customFormat="1">
      <c r="A891" s="121"/>
    </row>
    <row r="892" spans="1:1" s="1" customFormat="1">
      <c r="A892" s="121"/>
    </row>
    <row r="893" spans="1:1" s="1" customFormat="1">
      <c r="A893" s="121"/>
    </row>
    <row r="894" spans="1:1" s="1" customFormat="1">
      <c r="A894" s="121"/>
    </row>
    <row r="895" spans="1:1" s="1" customFormat="1">
      <c r="A895" s="121"/>
    </row>
    <row r="896" spans="1:1" s="1" customFormat="1">
      <c r="A896" s="121"/>
    </row>
    <row r="897" spans="1:1" s="1" customFormat="1">
      <c r="A897" s="121"/>
    </row>
    <row r="898" spans="1:1" s="1" customFormat="1">
      <c r="A898" s="121"/>
    </row>
    <row r="899" spans="1:1" s="1" customFormat="1">
      <c r="A899" s="121"/>
    </row>
    <row r="900" spans="1:1" s="1" customFormat="1">
      <c r="A900" s="121"/>
    </row>
    <row r="901" spans="1:1" s="1" customFormat="1">
      <c r="A901" s="121"/>
    </row>
    <row r="902" spans="1:1" s="1" customFormat="1">
      <c r="A902" s="121"/>
    </row>
    <row r="903" spans="1:1" s="1" customFormat="1">
      <c r="A903" s="121"/>
    </row>
    <row r="904" spans="1:1" s="1" customFormat="1">
      <c r="A904" s="121"/>
    </row>
    <row r="905" spans="1:1" s="1" customFormat="1">
      <c r="A905" s="121"/>
    </row>
    <row r="906" spans="1:1" s="1" customFormat="1">
      <c r="A906" s="121"/>
    </row>
    <row r="907" spans="1:1" s="1" customFormat="1">
      <c r="A907" s="121"/>
    </row>
    <row r="908" spans="1:1" s="1" customFormat="1">
      <c r="A908" s="121"/>
    </row>
    <row r="909" spans="1:1" s="1" customFormat="1">
      <c r="A909" s="121"/>
    </row>
    <row r="910" spans="1:1" s="1" customFormat="1">
      <c r="A910" s="121"/>
    </row>
    <row r="911" spans="1:1" s="1" customFormat="1">
      <c r="A911" s="121"/>
    </row>
    <row r="912" spans="1:1" s="1" customFormat="1">
      <c r="A912" s="121"/>
    </row>
    <row r="913" spans="1:1" s="1" customFormat="1">
      <c r="A913" s="121"/>
    </row>
    <row r="914" spans="1:1" s="1" customFormat="1">
      <c r="A914" s="121"/>
    </row>
    <row r="915" spans="1:1" s="1" customFormat="1">
      <c r="A915" s="121"/>
    </row>
    <row r="916" spans="1:1" s="1" customFormat="1">
      <c r="A916" s="121"/>
    </row>
    <row r="917" spans="1:1" s="1" customFormat="1">
      <c r="A917" s="121"/>
    </row>
    <row r="918" spans="1:1" s="1" customFormat="1">
      <c r="A918" s="121"/>
    </row>
    <row r="919" spans="1:1" s="1" customFormat="1">
      <c r="A919" s="121"/>
    </row>
    <row r="920" spans="1:1" s="1" customFormat="1">
      <c r="A920" s="121"/>
    </row>
    <row r="921" spans="1:1" s="1" customFormat="1">
      <c r="A921" s="121"/>
    </row>
    <row r="922" spans="1:1" s="1" customFormat="1">
      <c r="A922" s="121"/>
    </row>
    <row r="923" spans="1:1" s="1" customFormat="1">
      <c r="A923" s="121"/>
    </row>
    <row r="924" spans="1:1" s="1" customFormat="1">
      <c r="A924" s="121"/>
    </row>
    <row r="925" spans="1:1" s="1" customFormat="1">
      <c r="A925" s="121"/>
    </row>
    <row r="926" spans="1:1" s="1" customFormat="1">
      <c r="A926" s="121"/>
    </row>
    <row r="927" spans="1:1" s="1" customFormat="1">
      <c r="A927" s="121"/>
    </row>
    <row r="928" spans="1:1" s="1" customFormat="1">
      <c r="A928" s="121"/>
    </row>
    <row r="929" spans="1:1" s="1" customFormat="1">
      <c r="A929" s="121"/>
    </row>
    <row r="930" spans="1:1" s="1" customFormat="1">
      <c r="A930" s="121"/>
    </row>
    <row r="931" spans="1:1" s="1" customFormat="1">
      <c r="A931" s="121"/>
    </row>
    <row r="932" spans="1:1" s="1" customFormat="1">
      <c r="A932" s="121"/>
    </row>
    <row r="933" spans="1:1" s="1" customFormat="1">
      <c r="A933" s="121"/>
    </row>
    <row r="934" spans="1:1" s="1" customFormat="1">
      <c r="A934" s="121"/>
    </row>
    <row r="935" spans="1:1" s="1" customFormat="1">
      <c r="A935" s="121"/>
    </row>
    <row r="936" spans="1:1" s="1" customFormat="1">
      <c r="A936" s="121"/>
    </row>
    <row r="937" spans="1:1" s="1" customFormat="1">
      <c r="A937" s="121"/>
    </row>
    <row r="938" spans="1:1" s="1" customFormat="1">
      <c r="A938" s="121"/>
    </row>
    <row r="939" spans="1:1" s="1" customFormat="1">
      <c r="A939" s="121"/>
    </row>
    <row r="940" spans="1:1" s="1" customFormat="1">
      <c r="A940" s="121"/>
    </row>
    <row r="941" spans="1:1" s="1" customFormat="1">
      <c r="A941" s="121"/>
    </row>
    <row r="942" spans="1:1" s="1" customFormat="1">
      <c r="A942" s="121"/>
    </row>
    <row r="943" spans="1:1" s="1" customFormat="1">
      <c r="A943" s="121"/>
    </row>
    <row r="944" spans="1:1" s="1" customFormat="1">
      <c r="A944" s="121"/>
    </row>
    <row r="945" spans="1:77" s="1" customFormat="1">
      <c r="A945" s="121"/>
    </row>
    <row r="946" spans="1:77" s="1" customFormat="1">
      <c r="A946" s="121"/>
    </row>
    <row r="947" spans="1:77" s="1" customFormat="1">
      <c r="A947" s="121"/>
    </row>
    <row r="948" spans="1:77" s="1" customFormat="1">
      <c r="A948" s="121"/>
      <c r="W948" s="56"/>
    </row>
    <row r="949" spans="1:77" s="1" customFormat="1">
      <c r="A949" s="121"/>
      <c r="W949" s="56"/>
    </row>
    <row r="950" spans="1:77" s="1" customFormat="1">
      <c r="A950" s="121"/>
      <c r="W950" s="56"/>
    </row>
    <row r="951" spans="1:77" s="1" customFormat="1">
      <c r="A951" s="121"/>
      <c r="W951" s="56"/>
    </row>
    <row r="952" spans="1:77" s="1" customFormat="1">
      <c r="A952" s="121"/>
      <c r="W952" s="56"/>
    </row>
    <row r="953" spans="1:77" s="1" customFormat="1">
      <c r="A953" s="121"/>
      <c r="W953" s="56"/>
    </row>
    <row r="954" spans="1:77" s="1" customFormat="1">
      <c r="A954" s="121"/>
      <c r="W954" s="56"/>
    </row>
    <row r="955" spans="1:77" s="1" customFormat="1">
      <c r="A955" s="121"/>
      <c r="W955" s="56"/>
    </row>
    <row r="956" spans="1:77" s="56" customFormat="1">
      <c r="A956" s="121"/>
      <c r="B956" s="1"/>
      <c r="C956" s="1"/>
      <c r="D956" s="1"/>
      <c r="E956" s="1"/>
      <c r="F956" s="1"/>
      <c r="G956" s="1"/>
      <c r="H956" s="1"/>
      <c r="I956" s="1"/>
      <c r="J956" s="1"/>
      <c r="K956" s="1"/>
      <c r="L956" s="1"/>
      <c r="M956" s="1"/>
      <c r="N956" s="1"/>
      <c r="O956" s="1"/>
      <c r="P956" s="1"/>
      <c r="Q956" s="1"/>
      <c r="R956" s="1"/>
      <c r="S956" s="1"/>
      <c r="T956" s="1"/>
      <c r="U956" s="1"/>
      <c r="V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56" customFormat="1">
      <c r="A957" s="121"/>
      <c r="B957" s="1"/>
      <c r="C957" s="1"/>
      <c r="D957" s="1"/>
      <c r="E957" s="1"/>
      <c r="F957" s="1"/>
      <c r="G957" s="1"/>
      <c r="H957" s="1"/>
      <c r="I957" s="1"/>
      <c r="J957" s="1"/>
      <c r="K957" s="1"/>
      <c r="L957" s="1"/>
      <c r="M957" s="1"/>
      <c r="N957" s="1"/>
      <c r="O957" s="1"/>
      <c r="P957" s="1"/>
      <c r="Q957" s="1"/>
      <c r="R957" s="1"/>
      <c r="S957" s="1"/>
      <c r="T957" s="1"/>
      <c r="U957" s="1"/>
      <c r="V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56" customFormat="1">
      <c r="A958" s="121"/>
      <c r="B958" s="1"/>
      <c r="C958" s="1"/>
      <c r="D958" s="1"/>
      <c r="E958" s="1"/>
      <c r="F958" s="1"/>
      <c r="G958" s="1"/>
      <c r="H958" s="1"/>
      <c r="I958" s="1"/>
      <c r="J958" s="1"/>
      <c r="K958" s="1"/>
      <c r="L958" s="1"/>
      <c r="M958" s="1"/>
      <c r="N958" s="1"/>
      <c r="O958" s="1"/>
      <c r="P958" s="1"/>
      <c r="Q958" s="1"/>
      <c r="R958" s="1"/>
      <c r="S958" s="1"/>
      <c r="T958" s="1"/>
      <c r="U958" s="1"/>
      <c r="V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56" customFormat="1">
      <c r="A959" s="121"/>
      <c r="B959" s="1"/>
      <c r="C959" s="1"/>
      <c r="D959" s="1"/>
      <c r="E959" s="1"/>
      <c r="F959" s="1"/>
      <c r="G959" s="1"/>
      <c r="H959" s="1"/>
      <c r="I959" s="1"/>
      <c r="J959" s="1"/>
      <c r="K959" s="1"/>
      <c r="L959" s="1"/>
      <c r="M959" s="1"/>
      <c r="N959" s="1"/>
      <c r="O959" s="1"/>
      <c r="P959" s="1"/>
      <c r="Q959" s="1"/>
      <c r="R959" s="1"/>
      <c r="S959" s="1"/>
      <c r="T959" s="1"/>
      <c r="U959" s="1"/>
      <c r="V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56" customFormat="1">
      <c r="A960" s="121"/>
      <c r="B960" s="1"/>
      <c r="C960" s="1"/>
      <c r="D960" s="1"/>
      <c r="E960" s="1"/>
      <c r="F960" s="1"/>
      <c r="G960" s="1"/>
      <c r="H960" s="1"/>
      <c r="I960" s="1"/>
      <c r="J960" s="1"/>
      <c r="K960" s="1"/>
      <c r="L960" s="1"/>
      <c r="M960" s="1"/>
      <c r="N960" s="1"/>
      <c r="O960" s="1"/>
      <c r="P960" s="1"/>
      <c r="Q960" s="1"/>
      <c r="R960" s="1"/>
      <c r="S960" s="1"/>
      <c r="T960" s="1"/>
      <c r="U960" s="1"/>
      <c r="V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56" customFormat="1">
      <c r="A961" s="121"/>
      <c r="B961" s="1"/>
      <c r="C961" s="1"/>
      <c r="D961" s="1"/>
      <c r="E961" s="1"/>
      <c r="F961" s="1"/>
      <c r="G961" s="1"/>
      <c r="H961" s="1"/>
      <c r="I961" s="1"/>
      <c r="J961" s="1"/>
      <c r="K961" s="1"/>
      <c r="L961" s="1"/>
      <c r="M961" s="1"/>
      <c r="N961" s="1"/>
      <c r="O961" s="1"/>
      <c r="P961" s="1"/>
      <c r="Q961" s="1"/>
      <c r="R961" s="1"/>
      <c r="S961" s="1"/>
      <c r="T961" s="1"/>
      <c r="U961" s="1"/>
      <c r="V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56" customFormat="1">
      <c r="A962" s="121"/>
      <c r="B962" s="1"/>
      <c r="C962" s="1"/>
      <c r="D962" s="1"/>
      <c r="E962" s="1"/>
      <c r="F962" s="1"/>
      <c r="G962" s="1"/>
      <c r="H962" s="1"/>
      <c r="I962" s="1"/>
      <c r="J962" s="1"/>
      <c r="K962" s="1"/>
      <c r="L962" s="1"/>
      <c r="M962" s="1"/>
      <c r="N962" s="1"/>
      <c r="O962" s="1"/>
      <c r="P962" s="1"/>
      <c r="Q962" s="1"/>
      <c r="R962" s="1"/>
      <c r="S962" s="1"/>
      <c r="T962" s="1"/>
      <c r="U962" s="1"/>
      <c r="V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56" customFormat="1">
      <c r="A963" s="121"/>
      <c r="B963" s="1"/>
      <c r="C963" s="1"/>
      <c r="D963" s="1"/>
      <c r="E963" s="1"/>
      <c r="F963" s="1"/>
      <c r="G963" s="1"/>
      <c r="H963" s="1"/>
      <c r="I963" s="1"/>
      <c r="J963" s="1"/>
      <c r="K963" s="1"/>
      <c r="L963" s="1"/>
      <c r="M963" s="1"/>
      <c r="N963" s="1"/>
      <c r="O963" s="1"/>
      <c r="P963" s="1"/>
      <c r="Q963" s="1"/>
      <c r="R963" s="1"/>
      <c r="S963" s="1"/>
      <c r="T963" s="1"/>
      <c r="U963" s="1"/>
      <c r="V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56" customFormat="1">
      <c r="A964" s="121"/>
      <c r="B964" s="1"/>
      <c r="C964" s="1"/>
      <c r="D964" s="1"/>
      <c r="E964" s="1"/>
      <c r="F964" s="1"/>
      <c r="G964" s="1"/>
      <c r="H964" s="1"/>
      <c r="I964" s="1"/>
      <c r="J964" s="1"/>
      <c r="K964" s="1"/>
      <c r="L964" s="1"/>
      <c r="M964" s="1"/>
      <c r="N964" s="1"/>
      <c r="O964" s="1"/>
      <c r="P964" s="1"/>
      <c r="Q964" s="1"/>
      <c r="R964" s="1"/>
      <c r="S964" s="1"/>
      <c r="T964" s="1"/>
      <c r="U964" s="1"/>
      <c r="V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56" customFormat="1">
      <c r="A965" s="121"/>
      <c r="B965" s="1"/>
      <c r="C965" s="1"/>
      <c r="D965" s="1"/>
      <c r="E965" s="1"/>
      <c r="F965" s="1"/>
      <c r="G965" s="1"/>
      <c r="H965" s="1"/>
      <c r="I965" s="1"/>
      <c r="J965" s="1"/>
      <c r="K965" s="1"/>
      <c r="L965" s="1"/>
      <c r="M965" s="1"/>
      <c r="N965" s="1"/>
      <c r="O965" s="1"/>
      <c r="P965" s="1"/>
      <c r="Q965" s="1"/>
      <c r="R965" s="1"/>
      <c r="S965" s="1"/>
      <c r="T965" s="1"/>
      <c r="U965" s="1"/>
      <c r="V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56" customFormat="1">
      <c r="A966" s="121"/>
      <c r="B966" s="1"/>
      <c r="C966" s="1"/>
      <c r="D966" s="1"/>
      <c r="E966" s="1"/>
      <c r="F966" s="1"/>
      <c r="G966" s="1"/>
      <c r="H966" s="1"/>
      <c r="I966" s="1"/>
      <c r="J966" s="1"/>
      <c r="K966" s="1"/>
      <c r="L966" s="1"/>
      <c r="M966" s="1"/>
      <c r="N966" s="1"/>
      <c r="O966" s="1"/>
      <c r="P966" s="1"/>
      <c r="Q966" s="1"/>
      <c r="R966" s="1"/>
      <c r="S966" s="1"/>
      <c r="T966" s="1"/>
      <c r="U966" s="1"/>
      <c r="V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56" customFormat="1">
      <c r="A967" s="121"/>
      <c r="B967" s="1"/>
      <c r="C967" s="1"/>
      <c r="D967" s="1"/>
      <c r="E967" s="1"/>
      <c r="F967" s="1"/>
      <c r="G967" s="1"/>
      <c r="H967" s="1"/>
      <c r="I967" s="1"/>
      <c r="J967" s="1"/>
      <c r="K967" s="1"/>
      <c r="L967" s="1"/>
      <c r="M967" s="1"/>
      <c r="N967" s="1"/>
      <c r="O967" s="1"/>
      <c r="P967" s="1"/>
      <c r="Q967" s="1"/>
      <c r="R967" s="1"/>
      <c r="S967" s="1"/>
      <c r="T967" s="1"/>
      <c r="U967" s="1"/>
      <c r="V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56" customFormat="1">
      <c r="A968" s="121"/>
      <c r="B968" s="1"/>
      <c r="C968" s="1"/>
      <c r="D968" s="1"/>
      <c r="E968" s="1"/>
      <c r="F968" s="1"/>
      <c r="G968" s="1"/>
      <c r="H968" s="1"/>
      <c r="I968" s="1"/>
      <c r="J968" s="1"/>
      <c r="K968" s="1"/>
      <c r="L968" s="1"/>
      <c r="M968" s="1"/>
      <c r="N968" s="1"/>
      <c r="O968" s="1"/>
      <c r="P968" s="1"/>
      <c r="Q968" s="1"/>
      <c r="R968" s="1"/>
      <c r="S968" s="1"/>
      <c r="T968" s="1"/>
      <c r="U968" s="1"/>
      <c r="V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56" customFormat="1">
      <c r="A969" s="121"/>
      <c r="B969" s="1"/>
      <c r="C969" s="1"/>
      <c r="D969" s="1"/>
      <c r="E969" s="1"/>
      <c r="F969" s="1"/>
      <c r="G969" s="1"/>
      <c r="H969" s="1"/>
      <c r="I969" s="1"/>
      <c r="J969" s="1"/>
      <c r="K969" s="1"/>
      <c r="L969" s="1"/>
      <c r="M969" s="1"/>
      <c r="N969" s="1"/>
      <c r="O969" s="1"/>
      <c r="P969" s="1"/>
      <c r="Q969" s="1"/>
      <c r="R969" s="1"/>
      <c r="S969" s="1"/>
      <c r="T969" s="1"/>
      <c r="U969" s="1"/>
      <c r="V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56" customFormat="1">
      <c r="A970" s="121"/>
      <c r="B970" s="1"/>
      <c r="C970" s="1"/>
      <c r="D970" s="1"/>
      <c r="E970" s="1"/>
      <c r="F970" s="1"/>
      <c r="G970" s="1"/>
      <c r="H970" s="1"/>
      <c r="I970" s="1"/>
      <c r="J970" s="1"/>
      <c r="K970" s="1"/>
      <c r="L970" s="1"/>
      <c r="M970" s="1"/>
      <c r="N970" s="1"/>
      <c r="O970" s="1"/>
      <c r="P970" s="1"/>
      <c r="Q970" s="1"/>
      <c r="R970" s="1"/>
      <c r="S970" s="1"/>
      <c r="T970" s="1"/>
      <c r="U970" s="1"/>
      <c r="V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56" customFormat="1">
      <c r="A971" s="121"/>
      <c r="B971" s="1"/>
      <c r="C971" s="1"/>
      <c r="D971" s="1"/>
      <c r="E971" s="1"/>
      <c r="F971" s="1"/>
      <c r="G971" s="1"/>
      <c r="H971" s="1"/>
      <c r="I971" s="1"/>
      <c r="J971" s="1"/>
      <c r="K971" s="1"/>
      <c r="L971" s="1"/>
      <c r="M971" s="1"/>
      <c r="N971" s="1"/>
      <c r="O971" s="1"/>
      <c r="P971" s="1"/>
      <c r="Q971" s="1"/>
      <c r="R971" s="1"/>
      <c r="S971" s="1"/>
      <c r="T971" s="1"/>
      <c r="U971" s="1"/>
      <c r="V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56" customFormat="1">
      <c r="A972" s="121"/>
      <c r="B972" s="1"/>
      <c r="C972" s="1"/>
      <c r="D972" s="1"/>
      <c r="E972" s="1"/>
      <c r="F972" s="1"/>
      <c r="G972" s="1"/>
      <c r="H972" s="1"/>
      <c r="I972" s="1"/>
      <c r="J972" s="1"/>
      <c r="K972" s="1"/>
      <c r="L972" s="1"/>
      <c r="M972" s="1"/>
      <c r="N972" s="1"/>
      <c r="O972" s="1"/>
      <c r="P972" s="1"/>
      <c r="Q972" s="1"/>
      <c r="R972" s="1"/>
      <c r="S972" s="1"/>
      <c r="T972" s="1"/>
      <c r="U972" s="1"/>
      <c r="V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56" customFormat="1">
      <c r="A973" s="121"/>
      <c r="B973" s="1"/>
      <c r="C973" s="1"/>
      <c r="D973" s="1"/>
      <c r="E973" s="1"/>
      <c r="F973" s="1"/>
      <c r="G973" s="1"/>
      <c r="H973" s="1"/>
      <c r="I973" s="1"/>
      <c r="J973" s="1"/>
      <c r="K973" s="1"/>
      <c r="L973" s="1"/>
      <c r="M973" s="1"/>
      <c r="N973" s="1"/>
      <c r="O973" s="1"/>
      <c r="P973" s="1"/>
      <c r="Q973" s="1"/>
      <c r="R973" s="1"/>
      <c r="S973" s="1"/>
      <c r="T973" s="1"/>
      <c r="U973" s="1"/>
      <c r="V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56" customFormat="1">
      <c r="A974" s="121"/>
      <c r="B974" s="1"/>
      <c r="C974" s="1"/>
      <c r="D974" s="1"/>
      <c r="E974" s="1"/>
      <c r="F974" s="1"/>
      <c r="G974" s="1"/>
      <c r="H974" s="1"/>
      <c r="I974" s="1"/>
      <c r="J974" s="1"/>
      <c r="K974" s="1"/>
      <c r="L974" s="1"/>
      <c r="M974" s="1"/>
      <c r="N974" s="1"/>
      <c r="O974" s="1"/>
      <c r="P974" s="1"/>
      <c r="Q974" s="1"/>
      <c r="R974" s="1"/>
      <c r="S974" s="1"/>
      <c r="T974" s="1"/>
      <c r="U974" s="1"/>
      <c r="V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56" customFormat="1">
      <c r="A975" s="121"/>
      <c r="B975" s="1"/>
      <c r="C975" s="1"/>
      <c r="D975" s="1"/>
      <c r="E975" s="1"/>
      <c r="F975" s="1"/>
      <c r="G975" s="1"/>
      <c r="H975" s="1"/>
      <c r="I975" s="1"/>
      <c r="J975" s="1"/>
      <c r="K975" s="1"/>
      <c r="L975" s="1"/>
      <c r="M975" s="1"/>
      <c r="N975" s="1"/>
      <c r="O975" s="1"/>
      <c r="P975" s="1"/>
      <c r="Q975" s="1"/>
      <c r="R975" s="1"/>
      <c r="S975" s="1"/>
      <c r="T975" s="1"/>
      <c r="U975" s="1"/>
      <c r="V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56" customFormat="1">
      <c r="A976" s="121"/>
      <c r="B976" s="1"/>
      <c r="C976" s="1"/>
      <c r="D976" s="1"/>
      <c r="E976" s="1"/>
      <c r="F976" s="1"/>
      <c r="G976" s="1"/>
      <c r="H976" s="1"/>
      <c r="I976" s="1"/>
      <c r="J976" s="1"/>
      <c r="K976" s="1"/>
      <c r="L976" s="1"/>
      <c r="M976" s="1"/>
      <c r="N976" s="1"/>
      <c r="O976" s="1"/>
      <c r="P976" s="1"/>
      <c r="Q976" s="1"/>
      <c r="R976" s="1"/>
      <c r="S976" s="1"/>
      <c r="T976" s="1"/>
      <c r="U976" s="1"/>
      <c r="V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56" customFormat="1">
      <c r="A977" s="121"/>
      <c r="B977" s="1"/>
      <c r="C977" s="1"/>
      <c r="D977" s="1"/>
      <c r="E977" s="1"/>
      <c r="F977" s="1"/>
      <c r="G977" s="1"/>
      <c r="H977" s="1"/>
      <c r="I977" s="1"/>
      <c r="J977" s="1"/>
      <c r="K977" s="1"/>
      <c r="L977" s="1"/>
      <c r="M977" s="1"/>
      <c r="N977" s="1"/>
      <c r="O977" s="1"/>
      <c r="P977" s="1"/>
      <c r="Q977" s="1"/>
      <c r="R977" s="1"/>
      <c r="S977" s="1"/>
      <c r="T977" s="1"/>
      <c r="U977" s="1"/>
      <c r="V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56" customFormat="1">
      <c r="A978" s="121"/>
      <c r="B978" s="1"/>
      <c r="C978" s="1"/>
      <c r="D978" s="1"/>
      <c r="E978" s="1"/>
      <c r="F978" s="1"/>
      <c r="G978" s="1"/>
      <c r="H978" s="1"/>
      <c r="I978" s="1"/>
      <c r="J978" s="1"/>
      <c r="K978" s="1"/>
      <c r="L978" s="1"/>
      <c r="M978" s="1"/>
      <c r="N978" s="1"/>
      <c r="O978" s="1"/>
      <c r="P978" s="1"/>
      <c r="Q978" s="1"/>
      <c r="R978" s="1"/>
      <c r="S978" s="1"/>
      <c r="T978" s="1"/>
      <c r="U978" s="1"/>
      <c r="V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56" customFormat="1">
      <c r="A979" s="121"/>
      <c r="B979" s="1"/>
      <c r="C979" s="1"/>
      <c r="D979" s="1"/>
      <c r="E979" s="1"/>
      <c r="F979" s="1"/>
      <c r="G979" s="1"/>
      <c r="H979" s="1"/>
      <c r="I979" s="1"/>
      <c r="J979" s="1"/>
      <c r="K979" s="1"/>
      <c r="L979" s="1"/>
      <c r="M979" s="1"/>
      <c r="N979" s="1"/>
      <c r="O979" s="1"/>
      <c r="P979" s="1"/>
      <c r="Q979" s="1"/>
      <c r="R979" s="1"/>
      <c r="S979" s="1"/>
      <c r="T979" s="1"/>
      <c r="U979" s="1"/>
      <c r="V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56" customFormat="1">
      <c r="A980" s="121"/>
      <c r="B980" s="1"/>
      <c r="C980" s="1"/>
      <c r="D980" s="1"/>
      <c r="E980" s="1"/>
      <c r="F980" s="1"/>
      <c r="G980" s="1"/>
      <c r="H980" s="1"/>
      <c r="I980" s="1"/>
      <c r="J980" s="1"/>
      <c r="K980" s="1"/>
      <c r="L980" s="1"/>
      <c r="M980" s="1"/>
      <c r="N980" s="1"/>
      <c r="O980" s="1"/>
      <c r="P980" s="1"/>
      <c r="Q980" s="1"/>
      <c r="R980" s="1"/>
      <c r="S980" s="1"/>
      <c r="T980" s="1"/>
      <c r="U980" s="1"/>
      <c r="V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56" customFormat="1">
      <c r="A981" s="121"/>
      <c r="B981" s="1"/>
      <c r="C981" s="1"/>
      <c r="D981" s="1"/>
      <c r="E981" s="1"/>
      <c r="F981" s="1"/>
      <c r="G981" s="1"/>
      <c r="H981" s="1"/>
      <c r="I981" s="1"/>
      <c r="J981" s="1"/>
      <c r="K981" s="1"/>
      <c r="L981" s="1"/>
      <c r="M981" s="1"/>
      <c r="N981" s="1"/>
      <c r="O981" s="1"/>
      <c r="P981" s="1"/>
      <c r="Q981" s="1"/>
      <c r="R981" s="1"/>
      <c r="S981" s="1"/>
      <c r="T981" s="1"/>
      <c r="U981" s="1"/>
      <c r="V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56" customFormat="1">
      <c r="A982" s="121"/>
      <c r="B982" s="1"/>
      <c r="C982" s="1"/>
      <c r="D982" s="1"/>
      <c r="E982" s="1"/>
      <c r="F982" s="1"/>
      <c r="G982" s="1"/>
      <c r="H982" s="1"/>
      <c r="I982" s="1"/>
      <c r="J982" s="1"/>
      <c r="K982" s="1"/>
      <c r="L982" s="1"/>
      <c r="M982" s="1"/>
      <c r="N982" s="1"/>
      <c r="O982" s="1"/>
      <c r="P982" s="1"/>
      <c r="Q982" s="1"/>
      <c r="R982" s="1"/>
      <c r="S982" s="1"/>
      <c r="T982" s="1"/>
      <c r="U982" s="1"/>
      <c r="V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56" customFormat="1">
      <c r="A983" s="121"/>
      <c r="B983" s="1"/>
      <c r="C983" s="1"/>
      <c r="D983" s="1"/>
      <c r="E983" s="1"/>
      <c r="F983" s="1"/>
      <c r="G983" s="1"/>
      <c r="H983" s="1"/>
      <c r="I983" s="1"/>
      <c r="J983" s="1"/>
      <c r="K983" s="1"/>
      <c r="L983" s="1"/>
      <c r="M983" s="1"/>
      <c r="N983" s="1"/>
      <c r="O983" s="1"/>
      <c r="P983" s="1"/>
      <c r="Q983" s="1"/>
      <c r="R983" s="1"/>
      <c r="S983" s="1"/>
      <c r="T983" s="1"/>
      <c r="U983" s="1"/>
      <c r="V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56" customFormat="1">
      <c r="A984" s="121"/>
      <c r="B984" s="1"/>
      <c r="C984" s="1"/>
      <c r="D984" s="1"/>
      <c r="E984" s="1"/>
      <c r="F984" s="1"/>
      <c r="G984" s="1"/>
      <c r="H984" s="1"/>
      <c r="I984" s="1"/>
      <c r="J984" s="1"/>
      <c r="K984" s="1"/>
      <c r="L984" s="1"/>
      <c r="M984" s="1"/>
      <c r="N984" s="1"/>
      <c r="O984" s="1"/>
      <c r="P984" s="1"/>
      <c r="Q984" s="1"/>
      <c r="R984" s="1"/>
      <c r="S984" s="1"/>
      <c r="T984" s="1"/>
      <c r="U984" s="1"/>
      <c r="V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56" customFormat="1">
      <c r="A985" s="121"/>
      <c r="B985" s="1"/>
      <c r="C985" s="1"/>
      <c r="D985" s="1"/>
      <c r="E985" s="1"/>
      <c r="F985" s="1"/>
      <c r="G985" s="1"/>
      <c r="H985" s="1"/>
      <c r="I985" s="1"/>
      <c r="J985" s="1"/>
      <c r="K985" s="1"/>
      <c r="L985" s="1"/>
      <c r="M985" s="1"/>
      <c r="N985" s="1"/>
      <c r="O985" s="1"/>
      <c r="P985" s="1"/>
      <c r="Q985" s="1"/>
      <c r="R985" s="1"/>
      <c r="S985" s="1"/>
      <c r="T985" s="1"/>
      <c r="U985" s="1"/>
      <c r="V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56" customFormat="1">
      <c r="A986" s="121"/>
      <c r="B986" s="1"/>
      <c r="C986" s="1"/>
      <c r="D986" s="1"/>
      <c r="E986" s="1"/>
      <c r="F986" s="1"/>
      <c r="G986" s="1"/>
      <c r="H986" s="1"/>
      <c r="I986" s="1"/>
      <c r="J986" s="1"/>
      <c r="K986" s="1"/>
      <c r="L986" s="1"/>
      <c r="M986" s="1"/>
      <c r="N986" s="1"/>
      <c r="O986" s="1"/>
      <c r="P986" s="1"/>
      <c r="Q986" s="1"/>
      <c r="R986" s="1"/>
      <c r="S986" s="1"/>
      <c r="T986" s="1"/>
      <c r="U986" s="1"/>
      <c r="V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56" customFormat="1">
      <c r="A987" s="121"/>
      <c r="B987" s="1"/>
      <c r="C987" s="1"/>
      <c r="D987" s="1"/>
      <c r="E987" s="1"/>
      <c r="F987" s="1"/>
      <c r="G987" s="1"/>
      <c r="H987" s="1"/>
      <c r="I987" s="1"/>
      <c r="J987" s="1"/>
      <c r="K987" s="1"/>
      <c r="L987" s="1"/>
      <c r="M987" s="1"/>
      <c r="N987" s="1"/>
      <c r="O987" s="1"/>
      <c r="P987" s="1"/>
      <c r="Q987" s="1"/>
      <c r="R987" s="1"/>
      <c r="S987" s="1"/>
      <c r="T987" s="1"/>
      <c r="U987" s="1"/>
      <c r="V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56" customFormat="1">
      <c r="A988" s="121"/>
      <c r="B988" s="1"/>
      <c r="C988" s="1"/>
      <c r="D988" s="1"/>
      <c r="E988" s="1"/>
      <c r="F988" s="1"/>
      <c r="G988" s="1"/>
      <c r="H988" s="1"/>
      <c r="I988" s="1"/>
      <c r="J988" s="1"/>
      <c r="K988" s="1"/>
      <c r="L988" s="1"/>
      <c r="M988" s="1"/>
      <c r="N988" s="1"/>
      <c r="O988" s="1"/>
      <c r="P988" s="1"/>
      <c r="Q988" s="1"/>
      <c r="R988" s="1"/>
      <c r="S988" s="1"/>
      <c r="T988" s="1"/>
      <c r="U988" s="1"/>
      <c r="V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56" customFormat="1">
      <c r="A989" s="12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56" customFormat="1">
      <c r="A990" s="12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56" customFormat="1">
      <c r="A991" s="12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56" customFormat="1">
      <c r="A992" s="12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56" customFormat="1">
      <c r="A993" s="12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56" customFormat="1">
      <c r="A994" s="12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56" customFormat="1">
      <c r="A995" s="12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56" customFormat="1">
      <c r="A996" s="12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56" customFormat="1">
      <c r="A997" s="12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56" customFormat="1">
      <c r="A998" s="12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56" customFormat="1">
      <c r="A999" s="12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56" customFormat="1">
      <c r="A1000" s="12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56" customFormat="1">
      <c r="A1001" s="12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56" customFormat="1">
      <c r="A1002" s="12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56" customFormat="1">
      <c r="A1003" s="12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56" customFormat="1">
      <c r="A1004" s="12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56" customFormat="1">
      <c r="A1005" s="12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56" customFormat="1">
      <c r="A1006" s="12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56" customFormat="1">
      <c r="A1007" s="12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56" customFormat="1">
      <c r="A1008" s="12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56" customFormat="1">
      <c r="A1009" s="12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56" customFormat="1">
      <c r="A1010" s="12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56" customFormat="1">
      <c r="A1011" s="12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56" customFormat="1">
      <c r="A1012" s="12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56" customFormat="1">
      <c r="A1013" s="12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56" customFormat="1">
      <c r="A1014" s="12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56" customFormat="1">
      <c r="A1015" s="12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56" customFormat="1">
      <c r="A1016" s="12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56" customFormat="1">
      <c r="A1017" s="12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56" customFormat="1">
      <c r="A1018" s="12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56" customFormat="1">
      <c r="A1019" s="12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56" customFormat="1">
      <c r="A1020" s="12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56" customFormat="1">
      <c r="A1021" s="12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56" customFormat="1">
      <c r="A1022" s="12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56" customFormat="1">
      <c r="A1023" s="12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56" customFormat="1">
      <c r="A1024" s="12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56" customFormat="1">
      <c r="A1025" s="12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56" customFormat="1">
      <c r="A1026" s="12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56" customFormat="1">
      <c r="A1027" s="12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56" customFormat="1">
      <c r="A1028" s="12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56" customFormat="1">
      <c r="A1029" s="12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56" customFormat="1">
      <c r="A1030" s="12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56" customFormat="1">
      <c r="A1031" s="12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56" customFormat="1">
      <c r="A1032" s="12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56" customFormat="1">
      <c r="A1033" s="12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56" customFormat="1">
      <c r="A1034" s="12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56" customFormat="1">
      <c r="A1035" s="12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56" customFormat="1">
      <c r="A1036" s="12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56" customFormat="1">
      <c r="A1037" s="12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56" customFormat="1">
      <c r="A1038" s="12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56" customFormat="1">
      <c r="A1039" s="12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56" customFormat="1">
      <c r="A1040" s="12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56" customFormat="1">
      <c r="A1041" s="12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56" customFormat="1">
      <c r="A1042" s="12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56" customFormat="1">
      <c r="A1043" s="12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56" customFormat="1">
      <c r="A1044" s="12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56" customFormat="1">
      <c r="A1045" s="12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56" customFormat="1">
      <c r="A1046" s="12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56" customFormat="1">
      <c r="A1047" s="12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56" customFormat="1">
      <c r="A1048" s="12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56" customFormat="1">
      <c r="A1049" s="12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56" customFormat="1">
      <c r="A1050" s="12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56" customFormat="1">
      <c r="A1051" s="12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56" customFormat="1">
      <c r="A1052" s="12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56" customFormat="1">
      <c r="A1053" s="12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56" customFormat="1">
      <c r="A1054" s="12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56" customFormat="1">
      <c r="A1055" s="12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56" customFormat="1">
      <c r="A1056" s="12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56" customFormat="1">
      <c r="A1057" s="12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56" customFormat="1">
      <c r="A1058" s="12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s="56" customFormat="1">
      <c r="A1059" s="12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row>
    <row r="1060" spans="1:77" s="56" customFormat="1">
      <c r="A1060" s="12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row>
    <row r="1061" spans="1:77" s="56" customFormat="1">
      <c r="A1061" s="12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row>
    <row r="1062" spans="1:77" s="56" customFormat="1">
      <c r="A1062" s="12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row>
    <row r="1063" spans="1:77" s="56" customFormat="1">
      <c r="A1063" s="12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row>
    <row r="1064" spans="1:77" s="56" customFormat="1">
      <c r="A1064" s="12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row>
    <row r="1065" spans="1:77" s="56" customFormat="1">
      <c r="A1065" s="12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row>
    <row r="1066" spans="1:77" s="56" customFormat="1">
      <c r="A1066" s="12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row>
    <row r="1067" spans="1:77" s="56" customFormat="1">
      <c r="A1067" s="12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row>
    <row r="1068" spans="1:77" s="56" customFormat="1">
      <c r="A1068" s="12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row>
    <row r="1069" spans="1:77" s="56" customFormat="1">
      <c r="A1069" s="12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row>
    <row r="1070" spans="1:77" s="56" customFormat="1">
      <c r="A1070" s="12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row>
    <row r="1071" spans="1:77" s="56" customFormat="1">
      <c r="A1071" s="12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row>
    <row r="1072" spans="1:77" s="56" customFormat="1">
      <c r="A1072" s="12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row>
    <row r="1073" spans="1:77" s="56" customFormat="1">
      <c r="A1073" s="12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row>
    <row r="1074" spans="1:77" s="56" customFormat="1">
      <c r="A1074" s="12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row>
    <row r="1075" spans="1:77" s="56" customFormat="1">
      <c r="A1075" s="12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row>
    <row r="1076" spans="1:77" s="56" customFormat="1">
      <c r="A1076" s="12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row>
    <row r="1077" spans="1:77" s="56" customFormat="1">
      <c r="A1077" s="12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row>
    <row r="1078" spans="1:77" s="56" customFormat="1">
      <c r="A1078" s="12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row>
    <row r="1079" spans="1:77" s="56" customFormat="1">
      <c r="A1079" s="12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row>
    <row r="1080" spans="1:77" s="56" customFormat="1">
      <c r="A1080" s="12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row>
    <row r="1081" spans="1:77" s="56" customFormat="1">
      <c r="A1081" s="12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row>
    <row r="1082" spans="1:77" s="56" customFormat="1">
      <c r="A1082" s="12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row>
    <row r="1083" spans="1:77" s="56" customFormat="1">
      <c r="A1083" s="12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row>
    <row r="1084" spans="1:77" s="56" customFormat="1">
      <c r="A1084" s="12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row>
    <row r="1085" spans="1:77" s="56" customFormat="1">
      <c r="A1085" s="12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row>
    <row r="1086" spans="1:77" s="56" customFormat="1">
      <c r="A1086" s="12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row>
    <row r="1087" spans="1:77" s="56" customFormat="1">
      <c r="A1087" s="12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row>
    <row r="1088" spans="1:77" s="56" customFormat="1">
      <c r="A1088" s="12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row>
    <row r="1089" spans="1:77" s="56" customFormat="1">
      <c r="A1089" s="12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row>
    <row r="1090" spans="1:77" s="56" customFormat="1">
      <c r="A1090" s="12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row>
    <row r="1091" spans="1:77" s="56" customFormat="1">
      <c r="A1091" s="12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row>
    <row r="1092" spans="1:77" s="56" customFormat="1">
      <c r="A1092" s="12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row>
    <row r="1093" spans="1:77" s="56" customFormat="1">
      <c r="A1093" s="12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row>
    <row r="1094" spans="1:77" s="56" customFormat="1">
      <c r="A1094" s="12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row>
    <row r="1095" spans="1:77" s="56" customFormat="1">
      <c r="A1095" s="12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row>
    <row r="1096" spans="1:77" s="56" customFormat="1">
      <c r="A1096" s="12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row>
    <row r="1097" spans="1:77" s="56" customFormat="1">
      <c r="A1097" s="12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row>
    <row r="1098" spans="1:77" s="56" customFormat="1">
      <c r="A1098" s="12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row>
    <row r="1099" spans="1:77" s="56" customFormat="1">
      <c r="A1099" s="12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row>
    <row r="1100" spans="1:77" s="56" customFormat="1">
      <c r="A1100" s="12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row>
    <row r="1101" spans="1:77" s="56" customFormat="1">
      <c r="A1101" s="12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row>
    <row r="1102" spans="1:77" s="56" customFormat="1">
      <c r="A1102" s="12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row>
    <row r="1103" spans="1:77" s="56" customFormat="1">
      <c r="A1103" s="12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row>
    <row r="1104" spans="1:77" s="56" customFormat="1">
      <c r="A1104" s="12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row>
    <row r="1105" spans="1:77" s="56" customFormat="1">
      <c r="A1105" s="12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row>
    <row r="1106" spans="1:77" s="56" customFormat="1">
      <c r="A1106" s="12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row>
    <row r="1107" spans="1:77" s="56" customFormat="1">
      <c r="A1107" s="12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row>
    <row r="1108" spans="1:77" s="56" customFormat="1">
      <c r="A1108" s="12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row>
    <row r="1109" spans="1:77" s="56" customFormat="1">
      <c r="A1109" s="12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row>
    <row r="1110" spans="1:77" s="56" customFormat="1">
      <c r="A1110" s="12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row>
    <row r="1111" spans="1:77" s="56" customFormat="1">
      <c r="A1111" s="12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row>
    <row r="1112" spans="1:77" s="56" customFormat="1">
      <c r="A1112" s="12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row>
    <row r="1113" spans="1:77" s="56" customFormat="1">
      <c r="A1113" s="12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row>
    <row r="1114" spans="1:77" s="56" customFormat="1">
      <c r="A1114" s="12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row>
    <row r="1115" spans="1:77" s="56" customFormat="1">
      <c r="A1115" s="12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row>
    <row r="1116" spans="1:77" s="56" customFormat="1">
      <c r="A1116" s="12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row>
    <row r="1117" spans="1:77" s="56" customFormat="1">
      <c r="A1117" s="12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row>
    <row r="1118" spans="1:77" s="56" customFormat="1">
      <c r="A1118" s="12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row>
    <row r="1119" spans="1:77" s="56" customFormat="1">
      <c r="A1119" s="12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row>
    <row r="1120" spans="1:77" s="56" customFormat="1">
      <c r="A1120" s="12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row>
    <row r="1121" spans="1:77" s="56" customFormat="1">
      <c r="A1121" s="12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row>
    <row r="1122" spans="1:77" s="56" customFormat="1">
      <c r="A1122" s="12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row>
    <row r="1123" spans="1:77" s="56" customFormat="1">
      <c r="A1123" s="12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row>
    <row r="1124" spans="1:77" s="56" customFormat="1">
      <c r="A1124" s="12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row>
    <row r="1125" spans="1:77" s="56" customFormat="1">
      <c r="A1125" s="12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row>
    <row r="1126" spans="1:77" s="56" customFormat="1">
      <c r="A1126" s="12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row>
    <row r="1127" spans="1:77" s="56" customFormat="1">
      <c r="A1127" s="12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row>
    <row r="1128" spans="1:77" s="56" customFormat="1">
      <c r="A1128" s="12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row>
    <row r="1129" spans="1:77" s="56" customFormat="1">
      <c r="A1129" s="12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row>
    <row r="1130" spans="1:77" s="56" customFormat="1">
      <c r="A1130" s="12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row>
    <row r="1131" spans="1:77" s="56" customFormat="1">
      <c r="A1131" s="12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row>
    <row r="1132" spans="1:77" s="56" customFormat="1">
      <c r="A1132" s="12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row>
    <row r="1133" spans="1:77" s="56" customFormat="1">
      <c r="A1133" s="12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row>
    <row r="1134" spans="1:77" s="56" customFormat="1">
      <c r="A1134" s="12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row>
    <row r="1135" spans="1:77" s="56" customFormat="1">
      <c r="A1135" s="12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row>
    <row r="1136" spans="1:77" s="56" customFormat="1">
      <c r="A1136" s="12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row>
    <row r="1137" spans="1:77" s="56" customFormat="1">
      <c r="A1137" s="12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row>
    <row r="1138" spans="1:77" s="56" customFormat="1">
      <c r="A1138" s="12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row>
    <row r="1139" spans="1:77" s="56" customFormat="1">
      <c r="A1139" s="12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row>
    <row r="1140" spans="1:77" s="56" customFormat="1">
      <c r="A1140" s="12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row>
    <row r="1141" spans="1:77" s="56" customFormat="1">
      <c r="A1141" s="12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row>
    <row r="1142" spans="1:77" s="56" customFormat="1">
      <c r="A1142" s="12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row>
    <row r="1143" spans="1:77" s="56" customFormat="1">
      <c r="A1143" s="12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row>
    <row r="1144" spans="1:77" s="56" customFormat="1">
      <c r="A1144" s="12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row>
    <row r="1145" spans="1:77" s="56" customFormat="1">
      <c r="A1145" s="12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row>
    <row r="1146" spans="1:77" s="56" customFormat="1">
      <c r="A1146" s="12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row>
    <row r="1147" spans="1:77" s="56" customFormat="1">
      <c r="A1147" s="12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row>
    <row r="1148" spans="1:77" s="56" customFormat="1">
      <c r="A1148" s="12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row>
    <row r="1149" spans="1:77" s="56" customFormat="1">
      <c r="A1149" s="12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row>
    <row r="1150" spans="1:77" s="56" customFormat="1">
      <c r="A1150" s="12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row>
    <row r="1151" spans="1:77" s="56" customFormat="1">
      <c r="A1151" s="12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row>
    <row r="1152" spans="1:77" s="56" customFormat="1">
      <c r="A1152" s="12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row>
    <row r="1153" spans="1:77" s="56" customFormat="1">
      <c r="A1153" s="12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row>
    <row r="1154" spans="1:77" s="56" customFormat="1">
      <c r="A1154" s="12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row>
    <row r="1155" spans="1:77" s="56" customFormat="1">
      <c r="A1155" s="12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row>
    <row r="1156" spans="1:77" s="56" customFormat="1">
      <c r="A1156" s="12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row>
    <row r="1157" spans="1:77" s="56" customFormat="1">
      <c r="A1157" s="12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row>
    <row r="1158" spans="1:77" s="56" customFormat="1">
      <c r="A1158" s="12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row>
    <row r="1159" spans="1:77" s="56" customFormat="1">
      <c r="A1159" s="12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row>
    <row r="1160" spans="1:77" s="56" customFormat="1">
      <c r="A1160" s="12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row>
    <row r="1161" spans="1:77" s="56" customFormat="1">
      <c r="A1161" s="12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row>
    <row r="1162" spans="1:77" s="56" customFormat="1">
      <c r="A1162" s="12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row>
    <row r="1163" spans="1:77" s="56" customFormat="1">
      <c r="A1163" s="12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row>
    <row r="1164" spans="1:77" s="56" customFormat="1">
      <c r="A1164" s="12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row>
    <row r="1165" spans="1:77" s="56" customFormat="1">
      <c r="A1165" s="12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row>
    <row r="1166" spans="1:77" s="56" customFormat="1">
      <c r="A1166" s="12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row>
    <row r="1167" spans="1:77" s="56" customFormat="1">
      <c r="A1167" s="12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row>
    <row r="1168" spans="1:77" s="56" customFormat="1">
      <c r="A1168" s="12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row>
    <row r="1169" spans="1:77" s="56" customFormat="1">
      <c r="A1169" s="12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row>
    <row r="1170" spans="1:77" s="56" customFormat="1">
      <c r="A1170" s="12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row>
    <row r="1171" spans="1:77" s="56" customFormat="1">
      <c r="A1171" s="12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row>
    <row r="1172" spans="1:77" s="56" customFormat="1">
      <c r="A1172" s="12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row>
    <row r="1173" spans="1:77" s="56" customFormat="1">
      <c r="A1173" s="12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row>
    <row r="1174" spans="1:77" s="56" customFormat="1">
      <c r="A1174" s="12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row>
    <row r="1175" spans="1:77" s="56" customFormat="1">
      <c r="A1175" s="12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row>
    <row r="1176" spans="1:77" s="56" customFormat="1">
      <c r="A1176" s="12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row>
    <row r="1177" spans="1:77" s="56" customFormat="1">
      <c r="A1177" s="12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row>
    <row r="1178" spans="1:77" s="56" customFormat="1">
      <c r="A1178" s="12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row>
    <row r="1179" spans="1:77" s="56" customFormat="1">
      <c r="A1179" s="12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row>
    <row r="1180" spans="1:77" s="56" customFormat="1">
      <c r="A1180" s="12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row>
    <row r="1181" spans="1:77" s="56" customFormat="1">
      <c r="A1181" s="12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row>
    <row r="1182" spans="1:77" s="56" customFormat="1">
      <c r="A1182" s="12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row>
    <row r="1183" spans="1:77" s="56" customFormat="1">
      <c r="A1183" s="12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row>
    <row r="1184" spans="1:77" s="56" customFormat="1">
      <c r="A1184" s="12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row>
    <row r="1185" spans="1:77" s="56" customFormat="1">
      <c r="A1185" s="12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row>
    <row r="1186" spans="1:77" s="56" customFormat="1">
      <c r="A1186" s="12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row>
    <row r="1187" spans="1:77" s="56" customFormat="1">
      <c r="A1187" s="12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row>
    <row r="1188" spans="1:77" s="56" customFormat="1">
      <c r="A1188" s="12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row>
    <row r="1189" spans="1:77" s="56" customFormat="1">
      <c r="A1189" s="12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row>
    <row r="1190" spans="1:77" s="56" customFormat="1">
      <c r="A1190" s="12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row>
    <row r="1191" spans="1:77" s="56" customFormat="1">
      <c r="A1191" s="12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row>
    <row r="1192" spans="1:77" s="56" customFormat="1">
      <c r="A1192" s="12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row>
    <row r="1193" spans="1:77" s="56" customFormat="1">
      <c r="A1193" s="12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row>
    <row r="1194" spans="1:77" s="56" customFormat="1">
      <c r="A1194" s="12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row>
    <row r="1195" spans="1:77" s="56" customFormat="1">
      <c r="A1195" s="12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row>
    <row r="1196" spans="1:77" s="56" customFormat="1">
      <c r="A1196" s="12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row>
    <row r="1197" spans="1:77" s="56" customFormat="1">
      <c r="A1197" s="12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row>
    <row r="1198" spans="1:77" s="56" customFormat="1">
      <c r="A1198" s="12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row>
    <row r="1199" spans="1:77" s="56" customFormat="1">
      <c r="A1199" s="12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row>
    <row r="1200" spans="1:77" s="56" customFormat="1">
      <c r="A1200" s="12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row>
    <row r="1201" spans="1:77" s="56" customFormat="1">
      <c r="A1201" s="12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row>
    <row r="1202" spans="1:77" s="56" customFormat="1">
      <c r="A1202" s="12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row>
    <row r="1203" spans="1:77" s="56" customFormat="1">
      <c r="A1203" s="12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row>
    <row r="1204" spans="1:77" s="56" customFormat="1">
      <c r="A1204" s="12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row>
    <row r="1205" spans="1:77" s="56" customFormat="1">
      <c r="A1205" s="12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row>
    <row r="1206" spans="1:77" s="56" customFormat="1">
      <c r="A1206" s="12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row>
    <row r="1207" spans="1:77" s="56" customFormat="1">
      <c r="A1207" s="12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row>
    <row r="1208" spans="1:77" s="56" customFormat="1">
      <c r="A1208" s="12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row>
    <row r="1209" spans="1:77" s="56" customFormat="1">
      <c r="A1209" s="12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row>
    <row r="1210" spans="1:77" s="56" customFormat="1">
      <c r="A1210" s="12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row>
    <row r="1211" spans="1:77" s="56" customFormat="1">
      <c r="A1211" s="12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row>
    <row r="1212" spans="1:77" s="56" customFormat="1">
      <c r="A1212" s="12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row>
    <row r="1213" spans="1:77" s="56" customFormat="1">
      <c r="A1213" s="12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row>
    <row r="1214" spans="1:77" s="56" customFormat="1">
      <c r="A1214" s="12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row>
    <row r="1215" spans="1:77" s="56" customFormat="1">
      <c r="A1215" s="12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row>
    <row r="1216" spans="1:77" s="56" customFormat="1">
      <c r="A1216" s="12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row>
    <row r="1217" spans="1:77" s="56" customFormat="1">
      <c r="A1217" s="12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row>
    <row r="1218" spans="1:77" s="56" customFormat="1">
      <c r="A1218" s="12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row>
    <row r="1219" spans="1:77" s="56" customFormat="1">
      <c r="A1219" s="12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row>
    <row r="1220" spans="1:77" s="56" customFormat="1">
      <c r="A1220" s="12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row>
    <row r="1221" spans="1:77" s="56" customFormat="1">
      <c r="A1221" s="12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row>
    <row r="1222" spans="1:77" s="56" customFormat="1">
      <c r="A1222" s="12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row>
    <row r="1223" spans="1:77" s="56" customFormat="1">
      <c r="A1223" s="12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row>
    <row r="1224" spans="1:77" s="56" customFormat="1">
      <c r="A1224" s="12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row>
    <row r="1225" spans="1:77" s="56" customFormat="1">
      <c r="A1225" s="12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row>
    <row r="1226" spans="1:77" s="56" customFormat="1">
      <c r="A1226" s="12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row>
    <row r="1227" spans="1:77" s="56" customFormat="1">
      <c r="A1227" s="12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row>
    <row r="1228" spans="1:77" s="56" customFormat="1">
      <c r="A1228" s="12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row>
    <row r="1229" spans="1:77" s="56" customFormat="1">
      <c r="A1229" s="12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row>
    <row r="1230" spans="1:77" s="56" customFormat="1">
      <c r="A1230" s="12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row>
    <row r="1231" spans="1:77" s="56" customFormat="1">
      <c r="A1231" s="12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row>
    <row r="1232" spans="1:77" s="56" customFormat="1">
      <c r="A1232" s="12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row>
    <row r="1233" spans="1:77" s="56" customFormat="1">
      <c r="A1233" s="12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row>
    <row r="1234" spans="1:77" s="56" customFormat="1">
      <c r="A1234" s="12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row>
    <row r="1235" spans="1:77" s="56" customFormat="1">
      <c r="A1235" s="12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row>
    <row r="1236" spans="1:77" s="56" customFormat="1">
      <c r="A1236" s="12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row>
    <row r="1237" spans="1:77" s="56" customFormat="1">
      <c r="A1237" s="12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row>
    <row r="1238" spans="1:77" s="56" customFormat="1">
      <c r="A1238" s="12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row>
    <row r="1239" spans="1:77" s="56" customFormat="1">
      <c r="A1239" s="12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row>
    <row r="1240" spans="1:77" s="56" customFormat="1">
      <c r="A1240" s="12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row>
    <row r="1241" spans="1:77" s="56" customFormat="1">
      <c r="A1241" s="12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row>
    <row r="1242" spans="1:77" s="56" customFormat="1">
      <c r="A1242" s="12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row>
    <row r="1243" spans="1:77" s="56" customFormat="1">
      <c r="A1243" s="12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row>
    <row r="1244" spans="1:77" s="56" customFormat="1">
      <c r="A1244" s="12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row>
    <row r="1245" spans="1:77" s="56" customFormat="1">
      <c r="A1245" s="12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row>
    <row r="1246" spans="1:77" s="56" customFormat="1">
      <c r="A1246" s="12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row>
    <row r="1247" spans="1:77" s="56" customFormat="1">
      <c r="A1247" s="12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row>
    <row r="1248" spans="1:77" s="56" customFormat="1">
      <c r="A1248" s="12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row>
    <row r="1249" spans="1:77" s="56" customFormat="1">
      <c r="A1249" s="12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row>
    <row r="1250" spans="1:77" s="56" customFormat="1">
      <c r="A1250" s="12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row>
    <row r="1251" spans="1:77" s="56" customFormat="1">
      <c r="A1251" s="12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row>
    <row r="1252" spans="1:77" s="56" customFormat="1">
      <c r="A1252" s="12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row>
    <row r="1253" spans="1:77" s="56" customFormat="1">
      <c r="A1253" s="12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row>
    <row r="1254" spans="1:77" s="56" customFormat="1">
      <c r="A1254" s="12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row>
    <row r="1255" spans="1:77" s="56" customFormat="1">
      <c r="A1255" s="12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row>
    <row r="1256" spans="1:77" s="56" customFormat="1">
      <c r="A1256" s="12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row>
    <row r="1257" spans="1:77" s="56" customFormat="1">
      <c r="A1257" s="12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row>
    <row r="1258" spans="1:77" s="56" customFormat="1">
      <c r="A1258" s="12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row>
    <row r="1259" spans="1:77" s="56" customFormat="1">
      <c r="A1259" s="12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row>
    <row r="1260" spans="1:77" s="56" customFormat="1">
      <c r="A1260" s="12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row>
    <row r="1261" spans="1:77" s="56" customFormat="1">
      <c r="A1261" s="12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row>
    <row r="1262" spans="1:77" s="56" customFormat="1">
      <c r="A1262" s="12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row>
    <row r="1263" spans="1:77" s="56" customFormat="1">
      <c r="A1263" s="12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row>
    <row r="1264" spans="1:77" s="56" customFormat="1">
      <c r="A1264" s="12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row>
    <row r="1265" spans="1:77" s="56" customFormat="1">
      <c r="A1265" s="12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row>
    <row r="1266" spans="1:77" s="56" customFormat="1">
      <c r="A1266" s="12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row>
    <row r="1267" spans="1:77" s="56" customFormat="1">
      <c r="A1267" s="12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row>
    <row r="1268" spans="1:77" s="56" customFormat="1">
      <c r="A1268" s="12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row>
    <row r="1269" spans="1:77" s="56" customFormat="1">
      <c r="A1269" s="12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row>
    <row r="1270" spans="1:77" s="56" customFormat="1">
      <c r="A1270" s="12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row>
    <row r="1271" spans="1:77" s="56" customFormat="1">
      <c r="A1271" s="12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row>
    <row r="1272" spans="1:77" s="56" customFormat="1">
      <c r="A1272" s="12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row>
    <row r="1273" spans="1:77" s="56" customFormat="1">
      <c r="A1273" s="12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row>
    <row r="1274" spans="1:77" s="56" customFormat="1">
      <c r="A1274" s="12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row>
    <row r="1275" spans="1:77" s="56" customFormat="1">
      <c r="A1275" s="12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row>
    <row r="1276" spans="1:77" s="56" customFormat="1">
      <c r="A1276" s="12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row>
    <row r="1277" spans="1:77" s="56" customFormat="1">
      <c r="A1277" s="12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row>
    <row r="1278" spans="1:77" s="56" customFormat="1">
      <c r="A1278" s="12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row>
    <row r="1279" spans="1:77" s="56" customFormat="1">
      <c r="A1279" s="12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row>
    <row r="1280" spans="1:77" s="56" customFormat="1">
      <c r="A1280" s="12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row>
    <row r="1281" spans="1:77" s="56" customFormat="1">
      <c r="A1281" s="12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row>
    <row r="1282" spans="1:77" s="56" customFormat="1">
      <c r="A1282" s="12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row>
    <row r="1283" spans="1:77" s="56" customFormat="1">
      <c r="A1283" s="12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row>
    <row r="1284" spans="1:77" s="56" customFormat="1">
      <c r="A1284" s="12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row>
    <row r="1285" spans="1:77" s="56" customFormat="1">
      <c r="A1285" s="12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row>
    <row r="1286" spans="1:77" s="56" customFormat="1">
      <c r="A1286" s="12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row>
    <row r="1287" spans="1:77" s="56" customFormat="1">
      <c r="A1287" s="12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row>
    <row r="1288" spans="1:77" s="56" customFormat="1">
      <c r="A1288" s="12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row>
    <row r="1289" spans="1:77" s="56" customFormat="1">
      <c r="A1289" s="12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row>
    <row r="1290" spans="1:77" s="56" customFormat="1">
      <c r="A1290" s="12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row>
    <row r="1291" spans="1:77" s="56" customFormat="1">
      <c r="A1291" s="12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row>
    <row r="1292" spans="1:77" s="56" customFormat="1">
      <c r="A1292" s="12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row>
    <row r="1293" spans="1:77" s="56" customFormat="1">
      <c r="A1293" s="12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row>
    <row r="1294" spans="1:77" s="56" customFormat="1">
      <c r="A1294" s="12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row>
    <row r="1295" spans="1:77" s="56" customFormat="1">
      <c r="A1295" s="12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row>
    <row r="1296" spans="1:77" s="56" customFormat="1">
      <c r="A1296" s="12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row>
    <row r="1297" spans="1:77" s="56" customFormat="1">
      <c r="A1297" s="12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row>
    <row r="1298" spans="1:77" s="56" customFormat="1">
      <c r="A1298" s="12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row>
    <row r="1299" spans="1:77" s="56" customFormat="1">
      <c r="A1299" s="12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row>
    <row r="1300" spans="1:77" s="56" customFormat="1">
      <c r="A1300" s="12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row>
    <row r="1301" spans="1:77" s="56" customFormat="1">
      <c r="A1301" s="12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row>
    <row r="1302" spans="1:77" s="56" customFormat="1">
      <c r="A1302" s="12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row>
    <row r="1303" spans="1:77" s="56" customFormat="1">
      <c r="A1303" s="12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row>
    <row r="1304" spans="1:77" s="56" customFormat="1">
      <c r="A1304" s="12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row>
    <row r="1305" spans="1:77" s="56" customFormat="1">
      <c r="A1305" s="12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row>
    <row r="1306" spans="1:77" s="56" customFormat="1">
      <c r="A1306" s="12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row>
    <row r="1307" spans="1:77" s="56" customFormat="1">
      <c r="A1307" s="12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row>
    <row r="1308" spans="1:77" s="56" customFormat="1">
      <c r="A1308" s="12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row>
    <row r="1309" spans="1:77" s="56" customFormat="1">
      <c r="A1309" s="12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row>
    <row r="1310" spans="1:77" s="56" customFormat="1">
      <c r="A1310" s="12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row>
    <row r="1311" spans="1:77" s="56" customFormat="1">
      <c r="A1311" s="12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row>
    <row r="1312" spans="1:77" s="56" customFormat="1">
      <c r="A1312" s="12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row>
    <row r="1313" spans="1:77" s="56" customFormat="1">
      <c r="A1313" s="12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row>
    <row r="1314" spans="1:77" s="56" customFormat="1">
      <c r="A1314" s="12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row>
    <row r="1315" spans="1:77" s="56" customFormat="1">
      <c r="A1315" s="12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row>
    <row r="1316" spans="1:77" s="56" customFormat="1">
      <c r="A1316" s="12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row>
    <row r="1317" spans="1:77" s="56" customFormat="1">
      <c r="A1317" s="12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row>
    <row r="1318" spans="1:77" s="56" customFormat="1">
      <c r="A1318" s="12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row>
    <row r="1319" spans="1:77" s="56" customFormat="1">
      <c r="A1319" s="12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row>
    <row r="1320" spans="1:77" s="56" customFormat="1">
      <c r="A1320" s="12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row>
    <row r="1321" spans="1:77" s="56" customFormat="1">
      <c r="A1321" s="12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row>
    <row r="1322" spans="1:77" s="56" customFormat="1">
      <c r="A1322" s="12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row>
    <row r="1323" spans="1:77" s="56" customFormat="1">
      <c r="A1323" s="12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row>
    <row r="1324" spans="1:77" s="56" customFormat="1">
      <c r="A1324" s="12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row>
    <row r="1325" spans="1:77" s="56" customFormat="1">
      <c r="A1325" s="12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row>
    <row r="1326" spans="1:77" s="56" customFormat="1">
      <c r="A1326" s="12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row>
    <row r="1327" spans="1:77" s="56" customFormat="1">
      <c r="A1327" s="12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row>
    <row r="1328" spans="1:77" s="56" customFormat="1">
      <c r="A1328" s="12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row>
    <row r="1329" spans="1:77" s="56" customFormat="1">
      <c r="A1329" s="12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row>
    <row r="1330" spans="1:77" s="56" customFormat="1">
      <c r="A1330" s="12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row>
    <row r="1331" spans="1:77" s="56" customFormat="1">
      <c r="A1331" s="12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row>
    <row r="1332" spans="1:77" s="56" customFormat="1">
      <c r="A1332" s="12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row>
    <row r="1333" spans="1:77" s="56" customFormat="1">
      <c r="A1333" s="12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row>
    <row r="1334" spans="1:77" s="56" customFormat="1">
      <c r="A1334" s="12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row>
    <row r="1335" spans="1:77" s="56" customFormat="1">
      <c r="A1335" s="12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row>
    <row r="1336" spans="1:77" s="56" customFormat="1">
      <c r="A1336" s="12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row>
    <row r="1337" spans="1:77" s="56" customFormat="1">
      <c r="A1337" s="12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row>
    <row r="1338" spans="1:77" s="56" customFormat="1">
      <c r="A1338" s="12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row>
    <row r="1339" spans="1:77" s="56" customFormat="1">
      <c r="A1339" s="12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row>
    <row r="1340" spans="1:77" s="56" customFormat="1">
      <c r="A1340" s="12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row>
    <row r="1341" spans="1:77" s="56" customFormat="1">
      <c r="A1341" s="12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row>
    <row r="1342" spans="1:77" s="56" customFormat="1">
      <c r="A1342" s="12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row>
    <row r="1343" spans="1:77" s="56" customFormat="1">
      <c r="A1343" s="12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row>
    <row r="1344" spans="1:77" s="56" customFormat="1">
      <c r="A1344" s="12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row>
    <row r="1345" spans="1:77" s="56" customFormat="1">
      <c r="A1345" s="12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row>
    <row r="1346" spans="1:77" s="56" customFormat="1">
      <c r="A1346" s="12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row>
    <row r="1347" spans="1:77" s="56" customFormat="1">
      <c r="A1347" s="12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row>
    <row r="1348" spans="1:77" s="56" customFormat="1">
      <c r="A1348" s="12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row>
    <row r="1349" spans="1:77" s="56" customFormat="1">
      <c r="A1349" s="12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row>
    <row r="1350" spans="1:77" s="56" customFormat="1">
      <c r="A1350" s="12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row>
    <row r="1351" spans="1:77" s="56" customFormat="1">
      <c r="A1351" s="12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row>
    <row r="1352" spans="1:77" s="56" customFormat="1">
      <c r="A1352" s="12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row>
    <row r="1353" spans="1:77" s="56" customFormat="1">
      <c r="A1353" s="12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row>
    <row r="1354" spans="1:77" s="56" customFormat="1">
      <c r="A1354" s="12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row>
    <row r="1355" spans="1:77" s="56" customFormat="1">
      <c r="A1355" s="12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row>
    <row r="1356" spans="1:77" s="56" customFormat="1">
      <c r="A1356" s="12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row>
    <row r="1357" spans="1:77" s="56" customFormat="1">
      <c r="A1357" s="12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row>
    <row r="1358" spans="1:77" s="56" customFormat="1">
      <c r="A1358" s="12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row>
    <row r="1359" spans="1:77" s="56" customFormat="1">
      <c r="A1359" s="12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row>
    <row r="1360" spans="1:77" s="56" customFormat="1">
      <c r="A1360" s="12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row>
    <row r="1361" spans="1:77" s="56" customFormat="1">
      <c r="A1361" s="12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row>
    <row r="1362" spans="1:77" s="56" customFormat="1">
      <c r="A1362" s="12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row>
    <row r="1363" spans="1:77" s="56" customFormat="1">
      <c r="A1363" s="12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row>
    <row r="1364" spans="1:77" s="56" customFormat="1">
      <c r="A1364" s="12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row>
    <row r="1365" spans="1:77" s="56" customFormat="1">
      <c r="A1365" s="12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row>
    <row r="1366" spans="1:77" s="56" customFormat="1">
      <c r="A1366" s="12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row>
    <row r="1367" spans="1:77" s="56" customFormat="1">
      <c r="A1367" s="12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row>
    <row r="1368" spans="1:77" s="56" customFormat="1">
      <c r="A1368" s="12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row>
    <row r="1369" spans="1:77" s="56" customFormat="1">
      <c r="A1369" s="12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row>
    <row r="1370" spans="1:77" s="56" customFormat="1">
      <c r="A1370" s="12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row>
    <row r="1371" spans="1:77" s="56" customFormat="1">
      <c r="A1371" s="12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row>
    <row r="1372" spans="1:77" s="56" customFormat="1">
      <c r="A1372" s="12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row>
    <row r="1373" spans="1:77" s="56" customFormat="1">
      <c r="A1373" s="12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row>
    <row r="1374" spans="1:77" s="56" customFormat="1">
      <c r="A1374" s="12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row>
    <row r="1375" spans="1:77" s="56" customFormat="1">
      <c r="A1375" s="12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row>
    <row r="1376" spans="1:77" s="56" customFormat="1">
      <c r="A1376" s="12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row>
    <row r="1377" spans="1:77" s="56" customFormat="1">
      <c r="A1377" s="12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row>
    <row r="1378" spans="1:77" s="56" customFormat="1">
      <c r="A1378" s="12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row>
    <row r="1379" spans="1:77" s="56" customFormat="1">
      <c r="A1379" s="12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row>
    <row r="1380" spans="1:77" s="56" customFormat="1">
      <c r="A1380" s="12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row>
    <row r="1381" spans="1:77" s="56" customFormat="1">
      <c r="A1381" s="12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row>
    <row r="1382" spans="1:77" s="56" customFormat="1">
      <c r="A1382" s="12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row>
    <row r="1383" spans="1:77" s="56" customFormat="1">
      <c r="A1383" s="12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row>
    <row r="1384" spans="1:77" s="56" customFormat="1">
      <c r="A1384" s="12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row>
    <row r="1385" spans="1:77" s="56" customFormat="1">
      <c r="A1385" s="12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row>
    <row r="1386" spans="1:77" s="56" customFormat="1">
      <c r="A1386" s="12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row>
    <row r="1387" spans="1:77" s="56" customFormat="1">
      <c r="A1387" s="12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row>
    <row r="1388" spans="1:77" s="56" customFormat="1">
      <c r="A1388" s="12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row>
    <row r="1389" spans="1:77" s="56" customFormat="1">
      <c r="A1389" s="12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row>
    <row r="1390" spans="1:77" s="56" customFormat="1">
      <c r="A1390" s="12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row>
    <row r="1391" spans="1:77" s="56" customFormat="1">
      <c r="A1391" s="12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row>
    <row r="1392" spans="1:77" s="56" customFormat="1">
      <c r="A1392" s="12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row>
    <row r="1393" spans="1:77" s="56" customFormat="1">
      <c r="A1393" s="12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row>
    <row r="1394" spans="1:77" s="56" customFormat="1">
      <c r="A1394" s="12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row>
    <row r="1395" spans="1:77" s="56" customFormat="1">
      <c r="A1395" s="12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row>
    <row r="1396" spans="1:77" s="56" customFormat="1">
      <c r="A1396" s="12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row>
    <row r="1397" spans="1:77" s="56" customFormat="1">
      <c r="A1397" s="12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row>
    <row r="1398" spans="1:77" s="56" customFormat="1">
      <c r="A1398" s="12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row>
    <row r="1399" spans="1:77" s="56" customFormat="1">
      <c r="A1399" s="12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row>
    <row r="1400" spans="1:77" s="56" customFormat="1">
      <c r="A1400" s="12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row>
    <row r="1401" spans="1:77" s="56" customFormat="1">
      <c r="A1401" s="12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row>
    <row r="1402" spans="1:77" s="56" customFormat="1">
      <c r="A1402" s="12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row>
    <row r="1403" spans="1:77" s="56" customFormat="1">
      <c r="A1403" s="12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row>
    <row r="1404" spans="1:77" s="56" customFormat="1">
      <c r="A1404" s="12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row>
    <row r="1405" spans="1:77" s="56" customFormat="1">
      <c r="A1405" s="12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row>
    <row r="1406" spans="1:77" s="56" customFormat="1">
      <c r="A1406" s="12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row>
    <row r="1407" spans="1:77" s="56" customFormat="1">
      <c r="A1407" s="12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row>
    <row r="1408" spans="1:77" s="56" customFormat="1">
      <c r="A1408" s="12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row>
    <row r="1409" spans="1:77" s="56" customFormat="1">
      <c r="A1409" s="12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row>
    <row r="1410" spans="1:77" s="56" customFormat="1">
      <c r="A1410" s="12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row>
    <row r="1411" spans="1:77" s="56" customFormat="1">
      <c r="A1411" s="12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row>
    <row r="1412" spans="1:77" s="56" customFormat="1">
      <c r="A1412" s="12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row>
    <row r="1413" spans="1:77" s="56" customFormat="1">
      <c r="A1413" s="12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row>
    <row r="1414" spans="1:77" s="56" customFormat="1">
      <c r="A1414" s="12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row>
    <row r="1415" spans="1:77" s="56" customFormat="1">
      <c r="A1415" s="12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row>
    <row r="1416" spans="1:77" s="56" customFormat="1">
      <c r="A1416" s="12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row>
    <row r="1417" spans="1:77" s="56" customFormat="1">
      <c r="A1417" s="12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row>
    <row r="1418" spans="1:77" s="56" customFormat="1">
      <c r="A1418" s="12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row>
    <row r="1419" spans="1:77" s="56" customFormat="1">
      <c r="A1419" s="12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row>
    <row r="1420" spans="1:77" s="56" customFormat="1">
      <c r="A1420" s="12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row>
    <row r="1421" spans="1:77" s="56" customFormat="1">
      <c r="A1421" s="12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row>
    <row r="1422" spans="1:77" s="56" customFormat="1">
      <c r="A1422" s="12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row>
    <row r="1423" spans="1:77" s="56" customFormat="1">
      <c r="A1423" s="12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row>
    <row r="1424" spans="1:77" s="56" customFormat="1">
      <c r="A1424" s="12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row>
    <row r="1425" spans="1:77" s="56" customFormat="1">
      <c r="A1425" s="12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row>
    <row r="1426" spans="1:77" s="56" customFormat="1">
      <c r="A1426" s="12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row>
    <row r="1427" spans="1:77" s="56" customFormat="1">
      <c r="A1427" s="12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row>
    <row r="1428" spans="1:77" s="56" customFormat="1">
      <c r="A1428" s="12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row>
    <row r="1429" spans="1:77" s="56" customFormat="1">
      <c r="A1429" s="12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row>
    <row r="1430" spans="1:77" s="56" customFormat="1">
      <c r="A1430" s="12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row>
    <row r="1431" spans="1:77" s="56" customFormat="1">
      <c r="A1431" s="12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row>
    <row r="1432" spans="1:77" s="56" customFormat="1">
      <c r="A1432" s="12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row>
    <row r="1433" spans="1:77" s="56" customFormat="1">
      <c r="A1433" s="12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row>
    <row r="1434" spans="1:77" s="56" customFormat="1">
      <c r="A1434" s="12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row>
    <row r="1435" spans="1:77" s="56" customFormat="1">
      <c r="A1435" s="12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row>
    <row r="1436" spans="1:77" s="56" customFormat="1">
      <c r="A1436" s="12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row>
    <row r="1437" spans="1:77" s="56" customFormat="1">
      <c r="A1437" s="12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row>
    <row r="1438" spans="1:77" s="56" customFormat="1">
      <c r="A1438" s="12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row>
    <row r="1439" spans="1:77" s="56" customFormat="1">
      <c r="A1439" s="12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row>
    <row r="1440" spans="1:77" s="56" customFormat="1">
      <c r="A1440" s="12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row>
    <row r="1441" spans="1:77" s="56" customFormat="1">
      <c r="A1441" s="12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row>
    <row r="1442" spans="1:77" s="56" customFormat="1">
      <c r="A1442" s="12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row>
    <row r="1443" spans="1:77" s="56" customFormat="1">
      <c r="A1443" s="12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row>
    <row r="1444" spans="1:77" s="56" customFormat="1">
      <c r="A1444" s="12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row>
    <row r="1445" spans="1:77" s="56" customFormat="1">
      <c r="A1445" s="12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row>
    <row r="1446" spans="1:77" s="56" customFormat="1">
      <c r="A1446" s="12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row>
    <row r="1447" spans="1:77" s="56" customFormat="1">
      <c r="A1447" s="12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row>
    <row r="1448" spans="1:77" s="56" customFormat="1">
      <c r="A1448" s="12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row>
    <row r="1449" spans="1:77" s="56" customFormat="1">
      <c r="A1449" s="12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row>
    <row r="1450" spans="1:77" s="56" customFormat="1">
      <c r="A1450" s="12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row>
    <row r="1451" spans="1:77" s="56" customFormat="1">
      <c r="A1451" s="12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row>
    <row r="1452" spans="1:77" s="56" customFormat="1">
      <c r="A1452" s="12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row>
    <row r="1453" spans="1:77" s="56" customFormat="1">
      <c r="A1453" s="12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row>
    <row r="1454" spans="1:77" s="56" customFormat="1">
      <c r="A1454" s="12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row>
    <row r="1455" spans="1:77" s="56" customFormat="1">
      <c r="A1455" s="12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row>
    <row r="1456" spans="1:77" s="56" customFormat="1">
      <c r="A1456" s="12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row>
    <row r="1457" spans="1:77" s="56" customFormat="1">
      <c r="A1457" s="12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row>
    <row r="1458" spans="1:77" s="56" customFormat="1">
      <c r="A1458" s="12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row>
    <row r="1459" spans="1:77" s="56" customFormat="1">
      <c r="A1459" s="12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row>
    <row r="1460" spans="1:77" s="56" customFormat="1">
      <c r="A1460" s="12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row>
    <row r="1461" spans="1:77" s="56" customFormat="1">
      <c r="A1461" s="12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row>
    <row r="1462" spans="1:77" s="56" customFormat="1">
      <c r="A1462" s="12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row>
    <row r="1463" spans="1:77" s="56" customFormat="1">
      <c r="A1463" s="12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row>
    <row r="1464" spans="1:77" s="56" customFormat="1">
      <c r="A1464" s="12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row>
    <row r="1465" spans="1:77" s="56" customFormat="1">
      <c r="A1465" s="12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row>
    <row r="1466" spans="1:77" s="56" customFormat="1">
      <c r="A1466" s="12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row>
    <row r="1467" spans="1:77" s="56" customFormat="1">
      <c r="A1467" s="12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row>
    <row r="1468" spans="1:77" s="56" customFormat="1">
      <c r="A1468" s="12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row>
    <row r="1469" spans="1:77" s="56" customFormat="1">
      <c r="A1469" s="12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row>
    <row r="1470" spans="1:77" s="56" customFormat="1">
      <c r="A1470" s="12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row>
    <row r="1471" spans="1:77" s="56" customFormat="1">
      <c r="A1471" s="12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row>
    <row r="1472" spans="1:77" s="56" customFormat="1">
      <c r="A1472" s="12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row>
    <row r="1473" spans="1:77" s="56" customFormat="1">
      <c r="A1473" s="12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row>
    <row r="1474" spans="1:77" s="56" customFormat="1">
      <c r="A1474" s="12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row>
    <row r="1475" spans="1:77" s="56" customFormat="1">
      <c r="A1475" s="12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row>
    <row r="1476" spans="1:77" s="56" customFormat="1">
      <c r="A1476" s="12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row>
    <row r="1477" spans="1:77" s="56" customFormat="1">
      <c r="A1477" s="12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row>
    <row r="1478" spans="1:77" s="56" customFormat="1">
      <c r="A1478" s="12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row>
    <row r="1479" spans="1:77" s="56" customFormat="1">
      <c r="A1479" s="12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row>
    <row r="1480" spans="1:77" s="56" customFormat="1">
      <c r="A1480" s="12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row>
    <row r="1481" spans="1:77" s="56" customFormat="1">
      <c r="A1481" s="12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row>
    <row r="1482" spans="1:77" s="56" customFormat="1">
      <c r="A1482" s="12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row>
    <row r="1483" spans="1:77" s="56" customFormat="1">
      <c r="A1483" s="12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row>
    <row r="1484" spans="1:77" s="56" customFormat="1">
      <c r="A1484" s="12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row>
    <row r="1485" spans="1:77" s="56" customFormat="1">
      <c r="A1485" s="12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row>
    <row r="1486" spans="1:77" s="56" customFormat="1">
      <c r="A1486" s="12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row>
    <row r="1487" spans="1:77" s="56" customFormat="1">
      <c r="A1487" s="12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row>
    <row r="1488" spans="1:77" s="56" customFormat="1">
      <c r="A1488" s="12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row>
    <row r="1489" spans="1:77" s="56" customFormat="1">
      <c r="A1489" s="12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row>
    <row r="1490" spans="1:77" s="56" customFormat="1">
      <c r="A1490" s="12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row>
    <row r="1491" spans="1:77" s="56" customFormat="1">
      <c r="A1491" s="12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row>
    <row r="1492" spans="1:77" s="56" customFormat="1">
      <c r="A1492" s="12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row>
    <row r="1493" spans="1:77" s="56" customFormat="1">
      <c r="A1493" s="12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row>
    <row r="1494" spans="1:77" s="56" customFormat="1">
      <c r="A1494" s="12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row>
    <row r="1495" spans="1:77" s="56" customFormat="1">
      <c r="A1495" s="12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row>
    <row r="1496" spans="1:77" s="56" customFormat="1">
      <c r="A1496" s="12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row>
    <row r="1497" spans="1:77" s="56" customFormat="1">
      <c r="A1497" s="12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row>
    <row r="1498" spans="1:77" s="56" customFormat="1">
      <c r="A1498" s="12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row>
    <row r="1499" spans="1:77" s="56" customFormat="1">
      <c r="A1499" s="12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row>
    <row r="1500" spans="1:77" s="56" customFormat="1">
      <c r="A1500" s="12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row>
    <row r="1501" spans="1:77" s="56" customFormat="1">
      <c r="A1501" s="12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row>
    <row r="1502" spans="1:77" s="56" customFormat="1">
      <c r="A1502" s="12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row>
    <row r="1503" spans="1:77" s="56" customFormat="1">
      <c r="A1503" s="12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row>
    <row r="1504" spans="1:77" s="56" customFormat="1">
      <c r="A1504" s="12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row>
    <row r="1505" spans="1:77" s="56" customFormat="1">
      <c r="A1505" s="12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row>
    <row r="1506" spans="1:77" s="56" customFormat="1">
      <c r="A1506" s="12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row>
    <row r="1507" spans="1:77" s="56" customFormat="1">
      <c r="A1507" s="12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row>
    <row r="1508" spans="1:77" s="56" customFormat="1">
      <c r="A1508" s="12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row>
    <row r="1509" spans="1:77" s="56" customFormat="1">
      <c r="A1509" s="12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row>
    <row r="1510" spans="1:77" s="56" customFormat="1">
      <c r="A1510" s="12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row>
    <row r="1511" spans="1:77" s="56" customFormat="1">
      <c r="A1511" s="12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row>
    <row r="1512" spans="1:77" s="56" customFormat="1">
      <c r="A1512" s="12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row>
    <row r="1513" spans="1:77" s="56" customFormat="1">
      <c r="A1513" s="12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row>
    <row r="1514" spans="1:77" s="56" customFormat="1">
      <c r="A1514" s="12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row>
    <row r="1515" spans="1:77" s="56" customFormat="1">
      <c r="A1515" s="12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row>
    <row r="1516" spans="1:77" s="56" customFormat="1">
      <c r="A1516" s="12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row>
    <row r="1517" spans="1:77" s="56" customFormat="1">
      <c r="A1517" s="12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row>
    <row r="1518" spans="1:77" s="56" customFormat="1">
      <c r="A1518" s="12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row>
    <row r="1519" spans="1:77" s="56" customFormat="1">
      <c r="A1519" s="12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row>
    <row r="1520" spans="1:77" s="56" customFormat="1">
      <c r="A1520" s="12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row>
    <row r="1521" spans="1:77" s="56" customFormat="1">
      <c r="A1521" s="12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row>
    <row r="1522" spans="1:77" s="56" customFormat="1">
      <c r="A1522" s="12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row>
    <row r="1523" spans="1:77" s="56" customFormat="1">
      <c r="A1523" s="12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row>
    <row r="1524" spans="1:77" s="56" customFormat="1">
      <c r="A1524" s="12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row>
    <row r="1525" spans="1:77" s="56" customFormat="1">
      <c r="A1525" s="12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row>
    <row r="1526" spans="1:77" s="56" customFormat="1">
      <c r="A1526" s="12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row>
    <row r="1527" spans="1:77" s="56" customFormat="1">
      <c r="A1527" s="12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row>
    <row r="1528" spans="1:77" s="56" customFormat="1">
      <c r="A1528" s="12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row>
    <row r="1529" spans="1:77" s="56" customFormat="1">
      <c r="A1529" s="12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row>
    <row r="1530" spans="1:77" s="56" customFormat="1">
      <c r="A1530" s="12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row>
    <row r="1531" spans="1:77" s="56" customFormat="1">
      <c r="A1531" s="12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row>
    <row r="1532" spans="1:77" s="56" customFormat="1">
      <c r="A1532" s="12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row>
    <row r="1533" spans="1:77" s="56" customFormat="1">
      <c r="A1533" s="12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row>
    <row r="1534" spans="1:77" s="56" customFormat="1">
      <c r="A1534" s="12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row>
    <row r="1535" spans="1:77" s="56" customFormat="1">
      <c r="A1535" s="12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row>
    <row r="1536" spans="1:77" s="56" customFormat="1">
      <c r="A1536" s="12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row>
    <row r="1537" spans="1:77" s="56" customFormat="1">
      <c r="A1537" s="12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row>
    <row r="1538" spans="1:77" s="56" customFormat="1">
      <c r="A1538" s="12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row>
    <row r="1539" spans="1:77" s="56" customFormat="1">
      <c r="A1539" s="12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row>
    <row r="1540" spans="1:77" s="56" customFormat="1">
      <c r="A1540" s="12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row>
    <row r="1541" spans="1:77" s="56" customFormat="1">
      <c r="A1541" s="12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row>
    <row r="1542" spans="1:77" s="56" customFormat="1">
      <c r="A1542" s="12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row>
    <row r="1543" spans="1:77" s="56" customFormat="1">
      <c r="A1543" s="12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row>
    <row r="1544" spans="1:77" s="56" customFormat="1">
      <c r="A1544" s="12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row>
    <row r="1545" spans="1:77" s="56" customFormat="1">
      <c r="A1545" s="12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row>
    <row r="1546" spans="1:77" s="56" customFormat="1">
      <c r="A1546" s="12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row>
    <row r="1547" spans="1:77" s="56" customFormat="1">
      <c r="A1547" s="12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row>
    <row r="1548" spans="1:77" s="56" customFormat="1">
      <c r="A1548" s="12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row>
    <row r="1549" spans="1:77" s="56" customFormat="1">
      <c r="A1549" s="12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row>
    <row r="1550" spans="1:77" s="56" customFormat="1">
      <c r="A1550" s="12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row>
    <row r="1551" spans="1:77" s="56" customFormat="1">
      <c r="A1551" s="12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row>
    <row r="1552" spans="1:77" s="56" customFormat="1">
      <c r="A1552" s="12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row>
    <row r="1553" spans="1:77" s="56" customFormat="1">
      <c r="A1553" s="12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row>
    <row r="1554" spans="1:77" s="56" customFormat="1">
      <c r="A1554" s="12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row>
    <row r="1555" spans="1:77" s="56" customFormat="1">
      <c r="A1555" s="12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row>
    <row r="1556" spans="1:77" s="56" customFormat="1">
      <c r="A1556" s="12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row>
    <row r="1557" spans="1:77" s="56" customFormat="1">
      <c r="A1557" s="12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row>
    <row r="1558" spans="1:77" s="56" customFormat="1">
      <c r="A1558" s="12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row>
    <row r="1559" spans="1:77" s="56" customFormat="1">
      <c r="A1559" s="12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row>
    <row r="1560" spans="1:77" s="56" customFormat="1">
      <c r="A1560" s="12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row>
    <row r="1561" spans="1:77" s="56" customFormat="1">
      <c r="A1561" s="12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row>
    <row r="1562" spans="1:77" s="56" customFormat="1">
      <c r="A1562" s="12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row>
    <row r="1563" spans="1:77" s="56" customFormat="1">
      <c r="A1563" s="12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row>
    <row r="1564" spans="1:77" s="56" customFormat="1">
      <c r="A1564" s="12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row>
    <row r="1565" spans="1:77" s="56" customFormat="1">
      <c r="A1565" s="12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row>
    <row r="1566" spans="1:77" s="56" customFormat="1">
      <c r="A1566" s="12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row>
    <row r="1567" spans="1:77" s="56" customFormat="1">
      <c r="A1567" s="12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row>
    <row r="1568" spans="1:77" s="56" customFormat="1">
      <c r="A1568" s="12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row>
    <row r="1569" spans="1:77" s="56" customFormat="1">
      <c r="A1569" s="12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row>
    <row r="1570" spans="1:77" s="56" customFormat="1">
      <c r="A1570" s="12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row>
    <row r="1571" spans="1:77" s="56" customFormat="1">
      <c r="A1571" s="12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row>
    <row r="1572" spans="1:77" s="56" customFormat="1">
      <c r="A1572" s="12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row>
    <row r="1573" spans="1:77" s="56" customFormat="1">
      <c r="A1573" s="12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row>
    <row r="1574" spans="1:77" s="56" customFormat="1">
      <c r="A1574" s="12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row>
    <row r="1575" spans="1:77" s="56" customFormat="1">
      <c r="A1575" s="12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row>
    <row r="1576" spans="1:77" s="56" customFormat="1">
      <c r="A1576" s="12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row>
    <row r="1577" spans="1:77" s="56" customFormat="1">
      <c r="A1577" s="12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row>
    <row r="1578" spans="1:77" s="56" customFormat="1">
      <c r="A1578" s="12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row>
    <row r="1579" spans="1:77" s="56" customFormat="1">
      <c r="A1579" s="12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row>
    <row r="1580" spans="1:77" s="56" customFormat="1">
      <c r="A1580" s="12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row>
    <row r="1581" spans="1:77" s="56" customFormat="1">
      <c r="A1581" s="12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row>
    <row r="1582" spans="1:77" s="56" customFormat="1">
      <c r="A1582" s="12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row>
    <row r="1583" spans="1:77" s="56" customFormat="1">
      <c r="A1583" s="12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row>
    <row r="1584" spans="1:77" s="56" customFormat="1">
      <c r="A1584" s="12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row>
    <row r="1585" spans="1:77" s="56" customFormat="1">
      <c r="A1585" s="12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row>
    <row r="1586" spans="1:77" s="56" customFormat="1">
      <c r="A1586" s="12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row>
    <row r="1587" spans="1:77" s="56" customFormat="1">
      <c r="A1587" s="12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row>
    <row r="1588" spans="1:77" s="56" customFormat="1">
      <c r="A1588" s="12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row>
    <row r="1589" spans="1:77" s="56" customFormat="1">
      <c r="A1589" s="12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row>
    <row r="1590" spans="1:77" s="56" customFormat="1">
      <c r="A1590" s="12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row>
    <row r="1591" spans="1:77" s="56" customFormat="1">
      <c r="A1591" s="12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row>
    <row r="1592" spans="1:77" s="56" customFormat="1">
      <c r="A1592" s="12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row>
    <row r="1593" spans="1:77" s="56" customFormat="1">
      <c r="A1593" s="12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row>
    <row r="1594" spans="1:77" s="56" customFormat="1">
      <c r="A1594" s="12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row>
    <row r="1595" spans="1:77" s="56" customFormat="1">
      <c r="A1595" s="12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row>
    <row r="1596" spans="1:77" s="56" customFormat="1">
      <c r="A1596" s="12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row>
    <row r="1597" spans="1:77" s="56" customFormat="1">
      <c r="A1597" s="12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row>
    <row r="1598" spans="1:77" s="56" customFormat="1">
      <c r="A1598" s="12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row>
    <row r="1599" spans="1:77" s="56" customFormat="1">
      <c r="A1599" s="12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row>
    <row r="1600" spans="1:77" s="56" customFormat="1">
      <c r="A1600" s="12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row>
    <row r="1601" spans="1:77" s="56" customFormat="1">
      <c r="A1601" s="12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row>
    <row r="1602" spans="1:77" s="56" customFormat="1">
      <c r="A1602" s="12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row>
    <row r="1603" spans="1:77" s="56" customFormat="1">
      <c r="A1603" s="12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row>
    <row r="1604" spans="1:77" s="56" customFormat="1">
      <c r="A1604" s="12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row>
    <row r="1605" spans="1:77" s="56" customFormat="1">
      <c r="A1605" s="12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row>
    <row r="1606" spans="1:77" s="56" customFormat="1">
      <c r="A1606" s="12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row>
    <row r="1607" spans="1:77" s="56" customFormat="1">
      <c r="A1607" s="12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row>
    <row r="1608" spans="1:77" s="56" customFormat="1">
      <c r="A1608" s="12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row>
    <row r="1609" spans="1:77" s="56" customFormat="1">
      <c r="A1609" s="12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row>
    <row r="1610" spans="1:77" s="56" customFormat="1">
      <c r="A1610" s="12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row>
    <row r="1611" spans="1:77" s="56" customFormat="1">
      <c r="A1611" s="12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row>
    <row r="1612" spans="1:77" s="56" customFormat="1">
      <c r="A1612" s="12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row>
    <row r="1613" spans="1:77" s="56" customFormat="1">
      <c r="A1613" s="12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row>
    <row r="1614" spans="1:77" s="56" customFormat="1">
      <c r="A1614" s="12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row>
    <row r="1615" spans="1:77" s="56" customFormat="1">
      <c r="A1615" s="12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row>
    <row r="1616" spans="1:77" s="56" customFormat="1">
      <c r="A1616" s="12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row>
    <row r="1617" spans="1:77" s="56" customFormat="1">
      <c r="A1617" s="12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row>
    <row r="1618" spans="1:77" s="56" customFormat="1">
      <c r="A1618" s="12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row>
    <row r="1619" spans="1:77" s="56" customFormat="1">
      <c r="A1619" s="12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row>
    <row r="1620" spans="1:77" s="56" customFormat="1">
      <c r="A1620" s="12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row>
    <row r="1621" spans="1:77" s="56" customFormat="1">
      <c r="A1621" s="12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row>
    <row r="1622" spans="1:77" s="56" customFormat="1">
      <c r="A1622" s="12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row>
    <row r="1623" spans="1:77" s="56" customFormat="1">
      <c r="A1623" s="12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row>
    <row r="1624" spans="1:77" s="56" customFormat="1">
      <c r="A1624" s="12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row>
    <row r="1625" spans="1:77" s="56" customFormat="1">
      <c r="A1625" s="12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row>
    <row r="1626" spans="1:77" s="56" customFormat="1">
      <c r="A1626" s="12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row>
    <row r="1627" spans="1:77" s="56" customFormat="1">
      <c r="A1627" s="12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row>
    <row r="1628" spans="1:77" s="56" customFormat="1">
      <c r="A1628" s="12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row>
    <row r="1629" spans="1:77" s="56" customFormat="1">
      <c r="A1629" s="12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row>
    <row r="1630" spans="1:77" s="56" customFormat="1">
      <c r="A1630" s="12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row>
    <row r="1631" spans="1:77" s="56" customFormat="1">
      <c r="A1631" s="12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row>
    <row r="1632" spans="1:77" s="56" customFormat="1">
      <c r="A1632" s="12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row>
    <row r="1633" spans="1:77" s="56" customFormat="1">
      <c r="A1633" s="12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row>
    <row r="1634" spans="1:77" s="56" customFormat="1">
      <c r="A1634" s="12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row>
    <row r="1635" spans="1:77" s="56" customFormat="1">
      <c r="A1635" s="12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row>
    <row r="1636" spans="1:77" s="56" customFormat="1">
      <c r="A1636" s="12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row>
    <row r="1637" spans="1:77" s="56" customFormat="1">
      <c r="A1637" s="12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row>
    <row r="1638" spans="1:77" s="56" customFormat="1">
      <c r="A1638" s="12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row>
    <row r="1639" spans="1:77" s="56" customFormat="1">
      <c r="A1639" s="12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row>
    <row r="1640" spans="1:77" s="56" customFormat="1">
      <c r="A1640" s="12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row>
    <row r="1641" spans="1:77" s="56" customFormat="1">
      <c r="A1641" s="12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row>
    <row r="1642" spans="1:77" s="56" customFormat="1">
      <c r="A1642" s="12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row>
    <row r="1643" spans="1:77" s="56" customFormat="1">
      <c r="A1643" s="12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row>
    <row r="1644" spans="1:77" s="56" customFormat="1">
      <c r="A1644" s="12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row>
    <row r="1645" spans="1:77" s="56" customFormat="1">
      <c r="A1645" s="12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row>
    <row r="1646" spans="1:77" s="56" customFormat="1">
      <c r="A1646" s="12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row>
    <row r="1647" spans="1:77" s="56" customFormat="1">
      <c r="A1647" s="12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row>
    <row r="1648" spans="1:77" s="56" customFormat="1">
      <c r="A1648" s="12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row>
    <row r="1649" spans="1:77" s="56" customFormat="1">
      <c r="A1649" s="12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row>
    <row r="1650" spans="1:77" s="56" customFormat="1">
      <c r="A1650" s="12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row>
    <row r="1651" spans="1:77" s="56" customFormat="1">
      <c r="A1651" s="12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row>
    <row r="1652" spans="1:77" s="56" customFormat="1">
      <c r="A1652" s="12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row>
    <row r="1653" spans="1:77" s="56" customFormat="1">
      <c r="A1653" s="12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row>
    <row r="1654" spans="1:77" s="56" customFormat="1">
      <c r="A1654" s="12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row>
    <row r="1655" spans="1:77" s="56" customFormat="1">
      <c r="A1655" s="12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row>
    <row r="1656" spans="1:77" s="56" customFormat="1">
      <c r="A1656" s="12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row>
    <row r="1657" spans="1:77" s="56" customFormat="1">
      <c r="A1657" s="12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row>
    <row r="1658" spans="1:77" s="56" customFormat="1">
      <c r="A1658" s="12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row>
    <row r="1659" spans="1:77" s="56" customFormat="1">
      <c r="A1659" s="12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row>
    <row r="1660" spans="1:77" s="56" customFormat="1">
      <c r="A1660" s="12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row>
    <row r="1661" spans="1:77" s="56" customFormat="1">
      <c r="A1661" s="12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row>
    <row r="1662" spans="1:77" s="56" customFormat="1">
      <c r="A1662" s="12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row>
    <row r="1663" spans="1:77" s="56" customFormat="1">
      <c r="A1663" s="12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row>
    <row r="1664" spans="1:77" s="56" customFormat="1">
      <c r="A1664" s="12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row>
    <row r="1665" spans="1:77" s="56" customFormat="1">
      <c r="A1665" s="12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row>
    <row r="1666" spans="1:77" s="56" customFormat="1">
      <c r="A1666" s="12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row>
    <row r="1667" spans="1:77" s="56" customFormat="1">
      <c r="A1667" s="12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row>
    <row r="1668" spans="1:77" s="56" customFormat="1">
      <c r="A1668" s="12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row>
    <row r="1669" spans="1:77" s="56" customFormat="1">
      <c r="A1669" s="12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row>
    <row r="1670" spans="1:77" s="56" customFormat="1">
      <c r="A1670" s="12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row>
    <row r="1671" spans="1:77" s="56" customFormat="1">
      <c r="A1671" s="12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row>
    <row r="1672" spans="1:77" s="56" customFormat="1">
      <c r="A1672" s="12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row>
    <row r="1673" spans="1:77" s="56" customFormat="1">
      <c r="A1673" s="12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row>
    <row r="1674" spans="1:77" s="56" customFormat="1">
      <c r="A1674" s="12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row>
    <row r="1675" spans="1:77" s="56" customFormat="1">
      <c r="A1675" s="12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row>
    <row r="1676" spans="1:77" s="56" customFormat="1">
      <c r="A1676" s="12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row>
    <row r="1677" spans="1:77" s="56" customFormat="1">
      <c r="A1677" s="12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row>
    <row r="1678" spans="1:77" s="56" customFormat="1">
      <c r="A1678" s="12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row>
    <row r="1679" spans="1:77" s="56" customFormat="1">
      <c r="A1679" s="12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row>
    <row r="1680" spans="1:77" s="56" customFormat="1">
      <c r="A1680" s="12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row>
    <row r="1681" spans="1:77" s="56" customFormat="1">
      <c r="A1681" s="12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row>
    <row r="1682" spans="1:77" s="56" customFormat="1">
      <c r="A1682" s="12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row>
    <row r="1683" spans="1:77" s="56" customFormat="1">
      <c r="A1683" s="12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row>
    <row r="1684" spans="1:77" s="56" customFormat="1">
      <c r="A1684" s="12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row>
    <row r="1685" spans="1:77" s="56" customFormat="1">
      <c r="A1685" s="12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row>
    <row r="1686" spans="1:77" s="56" customFormat="1">
      <c r="A1686" s="12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row>
    <row r="1687" spans="1:77" s="56" customFormat="1">
      <c r="A1687" s="12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row>
    <row r="1688" spans="1:77" s="56" customFormat="1">
      <c r="A1688" s="12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row>
    <row r="1689" spans="1:77" s="56" customFormat="1">
      <c r="A1689" s="12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row>
    <row r="1690" spans="1:77" s="56" customFormat="1">
      <c r="A1690" s="12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row>
    <row r="1691" spans="1:77" s="56" customFormat="1">
      <c r="A1691" s="12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row>
    <row r="1692" spans="1:77" s="56" customFormat="1">
      <c r="A1692" s="12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row>
    <row r="1693" spans="1:77" s="56" customFormat="1">
      <c r="A1693" s="12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row>
    <row r="1694" spans="1:77" s="56" customFormat="1">
      <c r="A1694" s="12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row>
    <row r="1695" spans="1:77" s="56" customFormat="1">
      <c r="A1695" s="12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row>
    <row r="1696" spans="1:77" s="56" customFormat="1">
      <c r="A1696" s="12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row>
    <row r="1697" spans="1:77" s="56" customFormat="1">
      <c r="A1697" s="12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row>
    <row r="1698" spans="1:77" s="56" customFormat="1">
      <c r="A1698" s="12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row>
    <row r="1699" spans="1:77" s="56" customFormat="1">
      <c r="A1699" s="12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row>
    <row r="1700" spans="1:77" s="56" customFormat="1">
      <c r="A1700" s="12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row>
    <row r="1701" spans="1:77" s="56" customFormat="1">
      <c r="A1701" s="12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row>
    <row r="1702" spans="1:77" s="56" customFormat="1">
      <c r="A1702" s="12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row>
    <row r="1703" spans="1:77" s="56" customFormat="1">
      <c r="A1703" s="12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row>
    <row r="1704" spans="1:77" s="56" customFormat="1">
      <c r="A1704" s="12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row>
    <row r="1705" spans="1:77" s="56" customFormat="1">
      <c r="A1705" s="12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row>
    <row r="1706" spans="1:77" s="56" customFormat="1">
      <c r="A1706" s="12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row>
    <row r="1707" spans="1:77" s="56" customFormat="1">
      <c r="A1707" s="12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row>
    <row r="1708" spans="1:77" s="56" customFormat="1">
      <c r="A1708" s="12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row>
    <row r="1709" spans="1:77" s="56" customFormat="1">
      <c r="A1709" s="12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row>
    <row r="1710" spans="1:77" s="56" customFormat="1">
      <c r="A1710" s="12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row>
    <row r="1711" spans="1:77" s="56" customFormat="1">
      <c r="A1711" s="12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row>
    <row r="1712" spans="1:77" s="56" customFormat="1">
      <c r="A1712" s="12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row>
    <row r="1713" spans="1:77" s="56" customFormat="1">
      <c r="A1713" s="12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row>
    <row r="1714" spans="1:77" s="56" customFormat="1">
      <c r="A1714" s="12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row>
    <row r="1715" spans="1:77" s="56" customFormat="1">
      <c r="A1715" s="12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row>
    <row r="1716" spans="1:77" s="56" customFormat="1">
      <c r="A1716" s="12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row>
    <row r="1717" spans="1:77" s="56" customFormat="1">
      <c r="A1717" s="12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row>
    <row r="1718" spans="1:77" s="56" customFormat="1">
      <c r="A1718" s="12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row>
    <row r="1719" spans="1:77" s="56" customFormat="1">
      <c r="A1719" s="12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row>
    <row r="1720" spans="1:77" s="56" customFormat="1">
      <c r="A1720" s="12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row>
    <row r="1721" spans="1:77" s="56" customFormat="1">
      <c r="A1721" s="12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row>
    <row r="1722" spans="1:77" s="56" customFormat="1">
      <c r="A1722" s="12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row>
    <row r="1723" spans="1:77" s="56" customFormat="1">
      <c r="A1723" s="12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row>
    <row r="1724" spans="1:77" s="56" customFormat="1">
      <c r="A1724" s="12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row>
    <row r="1725" spans="1:77" s="56" customFormat="1">
      <c r="A1725" s="12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row>
    <row r="1726" spans="1:77" s="56" customFormat="1">
      <c r="A1726" s="12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row>
    <row r="1727" spans="1:77" s="56" customFormat="1">
      <c r="A1727" s="12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row>
    <row r="1728" spans="1:77" s="56" customFormat="1">
      <c r="A1728" s="12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row>
    <row r="1729" spans="1:77" s="56" customFormat="1">
      <c r="A1729" s="12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row>
    <row r="1730" spans="1:77" s="56" customFormat="1">
      <c r="A1730" s="12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row>
    <row r="1731" spans="1:77" s="56" customFormat="1">
      <c r="A1731" s="12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row>
    <row r="1732" spans="1:77" s="56" customFormat="1">
      <c r="A1732" s="12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row>
    <row r="1733" spans="1:77" s="56" customFormat="1">
      <c r="A1733" s="12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row>
    <row r="1734" spans="1:77" s="56" customFormat="1">
      <c r="A1734" s="12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row>
    <row r="1735" spans="1:77" s="56" customFormat="1">
      <c r="A1735" s="12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row>
    <row r="1736" spans="1:77" s="56" customFormat="1">
      <c r="A1736" s="12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row>
    <row r="1737" spans="1:77" s="56" customFormat="1">
      <c r="A1737" s="12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row>
    <row r="1738" spans="1:77" s="56" customFormat="1">
      <c r="A1738" s="12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row>
    <row r="1739" spans="1:77" s="56" customFormat="1">
      <c r="A1739" s="12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row>
    <row r="1740" spans="1:77" s="56" customFormat="1">
      <c r="A1740" s="12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row>
    <row r="1741" spans="1:77" s="56" customFormat="1">
      <c r="A1741" s="12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row>
    <row r="1742" spans="1:77" s="56" customFormat="1">
      <c r="A1742" s="12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row>
    <row r="1743" spans="1:77" s="56" customFormat="1">
      <c r="A1743" s="12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row>
    <row r="1744" spans="1:77" s="56" customFormat="1">
      <c r="A1744" s="12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row>
    <row r="1745" spans="1:77" s="56" customFormat="1">
      <c r="A1745" s="12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row>
    <row r="1746" spans="1:77" s="56" customFormat="1">
      <c r="A1746" s="12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row>
    <row r="1747" spans="1:77" s="56" customFormat="1">
      <c r="A1747" s="12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row>
    <row r="1748" spans="1:77" s="56" customFormat="1">
      <c r="A1748" s="12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row>
    <row r="1749" spans="1:77" s="56" customFormat="1">
      <c r="A1749" s="12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row>
    <row r="1750" spans="1:77" s="56" customFormat="1">
      <c r="A1750" s="12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row>
    <row r="1751" spans="1:77" s="56" customFormat="1">
      <c r="A1751" s="12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row>
    <row r="1752" spans="1:77" s="56" customFormat="1">
      <c r="A1752" s="12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row>
    <row r="1753" spans="1:77" s="56" customFormat="1">
      <c r="A1753" s="12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row>
    <row r="1754" spans="1:77" s="56" customFormat="1">
      <c r="A1754" s="12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row>
    <row r="1755" spans="1:77" s="56" customFormat="1">
      <c r="A1755" s="12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row>
    <row r="1756" spans="1:77" s="56" customFormat="1">
      <c r="A1756" s="12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row>
    <row r="1757" spans="1:77" s="56" customFormat="1">
      <c r="A1757" s="12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row>
    <row r="1758" spans="1:77" s="56" customFormat="1">
      <c r="A1758" s="12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row>
    <row r="1759" spans="1:77" s="56" customFormat="1">
      <c r="A1759" s="12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row>
    <row r="1760" spans="1:77" s="56" customFormat="1">
      <c r="A1760" s="12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row>
    <row r="1761" spans="1:77" s="56" customFormat="1">
      <c r="A1761" s="12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row>
    <row r="1762" spans="1:77" s="56" customFormat="1">
      <c r="A1762" s="12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row>
    <row r="1763" spans="1:77" s="56" customFormat="1">
      <c r="A1763" s="12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row>
    <row r="1764" spans="1:77" s="56" customFormat="1">
      <c r="A1764" s="12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row>
    <row r="1765" spans="1:77" s="56" customFormat="1">
      <c r="A1765" s="12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row>
    <row r="1766" spans="1:77" s="56" customFormat="1">
      <c r="A1766" s="12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row>
    <row r="1767" spans="1:77" s="56" customFormat="1">
      <c r="A1767" s="12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row>
    <row r="1768" spans="1:77" s="56" customFormat="1">
      <c r="A1768" s="12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row>
    <row r="1769" spans="1:77" s="56" customFormat="1">
      <c r="A1769" s="12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row>
    <row r="1770" spans="1:77" s="56" customFormat="1">
      <c r="A1770" s="12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row>
    <row r="1771" spans="1:77" s="56" customFormat="1">
      <c r="A1771" s="12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row>
    <row r="1772" spans="1:77" s="56" customFormat="1">
      <c r="A1772" s="12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row>
    <row r="1773" spans="1:77" s="56" customFormat="1">
      <c r="A1773" s="12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row>
    <row r="1774" spans="1:77" s="56" customFormat="1">
      <c r="A1774" s="12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row>
    <row r="1775" spans="1:77" s="56" customFormat="1">
      <c r="A1775" s="12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row>
    <row r="1776" spans="1:77" s="56" customFormat="1">
      <c r="A1776" s="12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row>
    <row r="1777" spans="1:77" s="56" customFormat="1">
      <c r="A1777" s="12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row>
    <row r="1778" spans="1:77" s="56" customFormat="1">
      <c r="A1778" s="12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row>
    <row r="1779" spans="1:77" s="56" customFormat="1">
      <c r="A1779" s="12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row>
    <row r="1780" spans="1:77" s="56" customFormat="1">
      <c r="A1780" s="12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row>
    <row r="1781" spans="1:77" s="56" customFormat="1">
      <c r="A1781" s="12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row>
    <row r="1782" spans="1:77" s="56" customFormat="1">
      <c r="A1782" s="12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row>
    <row r="1783" spans="1:77" s="56" customFormat="1">
      <c r="A1783" s="12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row>
    <row r="1784" spans="1:77" s="56" customFormat="1">
      <c r="A1784" s="12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row>
    <row r="1785" spans="1:77" s="56" customFormat="1">
      <c r="A1785" s="12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row>
    <row r="1786" spans="1:77" s="56" customFormat="1">
      <c r="A1786" s="12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row>
    <row r="1787" spans="1:77" s="56" customFormat="1">
      <c r="A1787" s="12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row>
    <row r="1788" spans="1:77" s="56" customFormat="1">
      <c r="A1788" s="12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row>
    <row r="1789" spans="1:77" s="56" customFormat="1">
      <c r="A1789" s="12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row>
    <row r="1790" spans="1:77" s="56" customFormat="1">
      <c r="A1790" s="12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row>
    <row r="1791" spans="1:77" s="56" customFormat="1">
      <c r="A1791" s="12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row>
    <row r="1792" spans="1:77" s="56" customFormat="1">
      <c r="A1792" s="12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row>
    <row r="1793" spans="1:77" s="56" customFormat="1">
      <c r="A1793" s="12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row>
    <row r="1794" spans="1:77" s="56" customFormat="1">
      <c r="A1794" s="12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row>
    <row r="1795" spans="1:77" s="56" customFormat="1">
      <c r="A1795" s="12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row>
    <row r="1796" spans="1:77" s="56" customFormat="1">
      <c r="A1796" s="12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row>
    <row r="1797" spans="1:77" s="56" customFormat="1">
      <c r="A1797" s="12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row>
    <row r="1798" spans="1:77" s="56" customFormat="1">
      <c r="A1798" s="12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row>
    <row r="1799" spans="1:77" s="56" customFormat="1">
      <c r="A1799" s="12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row>
    <row r="1800" spans="1:77" s="56" customFormat="1">
      <c r="A1800" s="12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row>
    <row r="1801" spans="1:77" s="56" customFormat="1">
      <c r="A1801" s="12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row>
    <row r="1802" spans="1:77" s="56" customFormat="1">
      <c r="A1802" s="12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row>
    <row r="1803" spans="1:77" s="56" customFormat="1">
      <c r="A1803" s="12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row>
    <row r="1804" spans="1:77" s="56" customFormat="1">
      <c r="A1804" s="12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row>
    <row r="1805" spans="1:77" s="56" customFormat="1">
      <c r="A1805" s="12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row>
    <row r="1806" spans="1:77" s="56" customFormat="1">
      <c r="A1806" s="12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row>
    <row r="1807" spans="1:77" s="56" customFormat="1">
      <c r="A1807" s="12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row>
    <row r="1808" spans="1:77" s="56" customFormat="1">
      <c r="A1808" s="12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row>
    <row r="1809" spans="1:77" s="56" customFormat="1">
      <c r="A1809" s="12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row>
    <row r="1810" spans="1:77" s="56" customFormat="1">
      <c r="A1810" s="12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row>
    <row r="1811" spans="1:77" s="56" customFormat="1">
      <c r="A1811" s="12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row>
    <row r="1812" spans="1:77" s="56" customFormat="1">
      <c r="A1812" s="12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row>
    <row r="1813" spans="1:77" s="56" customFormat="1">
      <c r="A1813" s="12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row>
    <row r="1814" spans="1:77" s="56" customFormat="1">
      <c r="A1814" s="12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row>
    <row r="1815" spans="1:77" s="56" customFormat="1">
      <c r="A1815" s="12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row>
    <row r="1816" spans="1:77" s="56" customFormat="1">
      <c r="A1816" s="12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row>
    <row r="1817" spans="1:77" s="56" customFormat="1">
      <c r="A1817" s="12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row>
    <row r="1818" spans="1:77" s="56" customFormat="1">
      <c r="A1818" s="12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row>
    <row r="1819" spans="1:77" s="56" customFormat="1">
      <c r="A1819" s="12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row>
    <row r="1820" spans="1:77" s="56" customFormat="1">
      <c r="A1820" s="12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row>
    <row r="1821" spans="1:77" s="56" customFormat="1">
      <c r="A1821" s="12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row>
    <row r="1822" spans="1:77" s="56" customFormat="1">
      <c r="A1822" s="12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row>
    <row r="1823" spans="1:77" s="56" customFormat="1">
      <c r="A1823" s="12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row>
    <row r="1824" spans="1:77" s="56" customFormat="1">
      <c r="A1824" s="12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row>
    <row r="1825" spans="1:77" s="56" customFormat="1">
      <c r="A1825" s="12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row>
    <row r="1826" spans="1:77" s="56" customFormat="1">
      <c r="A1826" s="12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row>
    <row r="1827" spans="1:77" s="56" customFormat="1">
      <c r="A1827" s="12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row>
    <row r="1828" spans="1:77" s="56" customFormat="1">
      <c r="A1828" s="12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row>
    <row r="1829" spans="1:77" s="56" customFormat="1">
      <c r="A1829" s="12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row>
    <row r="1830" spans="1:77" s="56" customFormat="1">
      <c r="A1830" s="12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row>
    <row r="1831" spans="1:77" s="56" customFormat="1">
      <c r="A1831" s="12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row>
    <row r="1832" spans="1:77" s="56" customFormat="1">
      <c r="A1832" s="12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row>
    <row r="1833" spans="1:77" s="56" customFormat="1">
      <c r="A1833" s="12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row>
    <row r="1834" spans="1:77" s="56" customFormat="1">
      <c r="A1834" s="12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row>
    <row r="1835" spans="1:77" s="56" customFormat="1">
      <c r="A1835" s="12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row>
    <row r="1836" spans="1:77" s="56" customFormat="1">
      <c r="A1836" s="12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row>
    <row r="1837" spans="1:77" s="56" customFormat="1">
      <c r="A1837" s="12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row>
    <row r="1838" spans="1:77" s="56" customFormat="1">
      <c r="A1838" s="12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row>
    <row r="1839" spans="1:77" s="56" customFormat="1">
      <c r="A1839" s="12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row>
    <row r="1840" spans="1:77" s="56" customFormat="1">
      <c r="A1840" s="12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row>
    <row r="1841" spans="1:77" s="56" customFormat="1">
      <c r="A1841" s="12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row>
    <row r="1842" spans="1:77" s="56" customFormat="1">
      <c r="A1842" s="12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row>
    <row r="1843" spans="1:77" s="56" customFormat="1">
      <c r="A1843" s="12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row>
    <row r="1844" spans="1:77" s="56" customFormat="1">
      <c r="A1844" s="12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row>
    <row r="1845" spans="1:77" s="56" customFormat="1">
      <c r="A1845" s="12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row>
    <row r="1846" spans="1:77" s="56" customFormat="1">
      <c r="A1846" s="12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row>
    <row r="1847" spans="1:77" s="56" customFormat="1">
      <c r="A1847" s="12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row>
    <row r="1848" spans="1:77" s="56" customFormat="1">
      <c r="A1848" s="12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row>
    <row r="1849" spans="1:77" s="56" customFormat="1">
      <c r="A1849" s="12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row>
    <row r="1850" spans="1:77" s="56" customFormat="1">
      <c r="A1850" s="12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row>
    <row r="1851" spans="1:77" s="56" customFormat="1">
      <c r="A1851" s="12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row>
    <row r="1852" spans="1:77" s="56" customFormat="1">
      <c r="A1852" s="12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row>
    <row r="1853" spans="1:77" s="56" customFormat="1">
      <c r="A1853" s="12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row>
    <row r="1854" spans="1:77" s="56" customFormat="1">
      <c r="A1854" s="12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row>
    <row r="1855" spans="1:77" s="56" customFormat="1">
      <c r="A1855" s="12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row>
    <row r="1856" spans="1:77" s="56" customFormat="1">
      <c r="A1856" s="12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row>
    <row r="1857" spans="1:77" s="56" customFormat="1">
      <c r="A1857" s="12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row>
    <row r="1858" spans="1:77" s="56" customFormat="1">
      <c r="A1858" s="12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row>
    <row r="1859" spans="1:77" s="56" customFormat="1">
      <c r="A1859" s="12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row>
    <row r="1860" spans="1:77" s="56" customFormat="1">
      <c r="A1860" s="12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row>
    <row r="1861" spans="1:77" s="56" customFormat="1">
      <c r="A1861" s="12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row>
    <row r="1862" spans="1:77" s="56" customFormat="1">
      <c r="A1862" s="12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row>
    <row r="1863" spans="1:77" s="56" customFormat="1">
      <c r="A1863" s="12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row>
    <row r="1864" spans="1:77" s="56" customFormat="1">
      <c r="A1864" s="12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row>
    <row r="1865" spans="1:77" s="56" customFormat="1">
      <c r="A1865" s="12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row>
    <row r="1866" spans="1:77" s="56" customFormat="1">
      <c r="A1866" s="12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row>
    <row r="1867" spans="1:77" s="56" customFormat="1">
      <c r="A1867" s="12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row>
    <row r="1868" spans="1:77" s="56" customFormat="1">
      <c r="A1868" s="12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row>
    <row r="1869" spans="1:77" s="56" customFormat="1">
      <c r="A1869" s="12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row>
    <row r="1870" spans="1:77" s="56" customFormat="1">
      <c r="A1870" s="12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row>
    <row r="1871" spans="1:77" s="56" customFormat="1">
      <c r="A1871" s="12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row>
    <row r="1872" spans="1:77" s="56" customFormat="1">
      <c r="A1872" s="12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row>
    <row r="1873" spans="1:77" s="56" customFormat="1">
      <c r="A1873" s="12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row>
    <row r="1874" spans="1:77" s="56" customFormat="1">
      <c r="A1874" s="12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row>
    <row r="1875" spans="1:77" s="56" customFormat="1">
      <c r="A1875" s="12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row>
    <row r="1876" spans="1:77" s="56" customFormat="1">
      <c r="A1876" s="12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row>
    <row r="1877" spans="1:77" s="56" customFormat="1">
      <c r="A1877" s="12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row>
    <row r="1878" spans="1:77" s="56" customFormat="1">
      <c r="A1878" s="12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row>
    <row r="1879" spans="1:77" s="56" customFormat="1">
      <c r="A1879" s="12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row>
    <row r="1880" spans="1:77" s="56" customFormat="1">
      <c r="A1880" s="12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row>
    <row r="1881" spans="1:77" s="56" customFormat="1">
      <c r="A1881" s="12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row>
    <row r="1882" spans="1:77" s="56" customFormat="1">
      <c r="A1882" s="12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row>
    <row r="1883" spans="1:77" s="56" customFormat="1">
      <c r="A1883" s="12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row>
    <row r="1884" spans="1:77" s="56" customFormat="1">
      <c r="A1884" s="12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row>
    <row r="1885" spans="1:77" s="56" customFormat="1">
      <c r="A1885" s="12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row>
    <row r="1886" spans="1:77" s="56" customFormat="1">
      <c r="A1886" s="12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row>
    <row r="1887" spans="1:77" s="56" customFormat="1">
      <c r="A1887" s="12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row>
    <row r="1888" spans="1:77" s="56" customFormat="1">
      <c r="A1888" s="12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row>
    <row r="1889" spans="1:77" s="56" customFormat="1">
      <c r="A1889" s="12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row>
    <row r="1890" spans="1:77" s="56" customFormat="1">
      <c r="A1890" s="12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row>
    <row r="1891" spans="1:77" s="56" customFormat="1">
      <c r="A1891" s="12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row>
    <row r="1892" spans="1:77" s="56" customFormat="1">
      <c r="A1892" s="12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row>
    <row r="1893" spans="1:77" s="56" customFormat="1">
      <c r="A1893" s="12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row>
    <row r="1894" spans="1:77" s="56" customFormat="1">
      <c r="A1894" s="12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row>
    <row r="1895" spans="1:77" s="56" customFormat="1">
      <c r="A1895" s="12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row>
    <row r="1896" spans="1:77" s="56" customFormat="1">
      <c r="A1896" s="12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row>
    <row r="1897" spans="1:77" s="56" customFormat="1">
      <c r="A1897" s="12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row>
    <row r="1898" spans="1:77" s="56" customFormat="1">
      <c r="A1898" s="12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row>
    <row r="1899" spans="1:77" s="56" customFormat="1">
      <c r="A1899" s="12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row>
    <row r="1900" spans="1:77" s="56" customFormat="1">
      <c r="A1900" s="12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row>
    <row r="1901" spans="1:77" s="56" customFormat="1">
      <c r="A1901" s="12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row>
    <row r="1902" spans="1:77" s="56" customFormat="1">
      <c r="A1902" s="12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row>
    <row r="1903" spans="1:77" s="56" customFormat="1">
      <c r="A1903" s="12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row>
    <row r="1904" spans="1:77" s="56" customFormat="1">
      <c r="A1904" s="12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row>
    <row r="1905" spans="1:77" s="56" customFormat="1">
      <c r="A1905" s="12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row>
    <row r="1906" spans="1:77" s="56" customFormat="1">
      <c r="A1906" s="12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row>
    <row r="1907" spans="1:77" s="56" customFormat="1">
      <c r="A1907" s="12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row>
    <row r="1908" spans="1:77" s="56" customFormat="1">
      <c r="A1908" s="12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row>
    <row r="1909" spans="1:77" s="56" customFormat="1">
      <c r="A1909" s="12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row>
    <row r="1910" spans="1:77" s="56" customFormat="1">
      <c r="A1910" s="12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row>
    <row r="1911" spans="1:77" s="56" customFormat="1">
      <c r="A1911" s="12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row>
    <row r="1912" spans="1:77" s="56" customFormat="1">
      <c r="A1912" s="12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row>
    <row r="1913" spans="1:77" s="56" customFormat="1">
      <c r="A1913" s="12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row>
    <row r="1914" spans="1:77" s="56" customFormat="1">
      <c r="A1914" s="12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row>
    <row r="1915" spans="1:77" s="56" customFormat="1">
      <c r="A1915" s="12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row>
    <row r="1916" spans="1:77" s="56" customFormat="1">
      <c r="A1916" s="12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row>
    <row r="1917" spans="1:77" s="56" customFormat="1">
      <c r="A1917" s="12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row>
    <row r="1918" spans="1:77" s="56" customFormat="1">
      <c r="A1918" s="12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row>
    <row r="1919" spans="1:77" s="56" customFormat="1">
      <c r="A1919" s="12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row>
    <row r="1920" spans="1:77" s="56" customFormat="1">
      <c r="A1920" s="12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row>
    <row r="1921" spans="1:77" s="56" customFormat="1">
      <c r="A1921" s="12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row>
    <row r="1922" spans="1:77" s="56" customFormat="1">
      <c r="A1922" s="12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row>
    <row r="1923" spans="1:77" s="56" customFormat="1">
      <c r="A1923" s="12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row>
    <row r="1924" spans="1:77" s="56" customFormat="1">
      <c r="A1924" s="12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row>
    <row r="1925" spans="1:77" s="56" customFormat="1">
      <c r="A1925" s="12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row>
    <row r="1926" spans="1:77" s="56" customFormat="1">
      <c r="A1926" s="12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row>
    <row r="1927" spans="1:77" s="56" customFormat="1">
      <c r="A1927" s="12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row>
    <row r="1928" spans="1:77" s="56" customFormat="1">
      <c r="A1928" s="12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row>
    <row r="1929" spans="1:77" s="56" customFormat="1">
      <c r="A1929" s="12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row>
    <row r="1930" spans="1:77" s="56" customFormat="1">
      <c r="A1930" s="12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row>
    <row r="1931" spans="1:77" s="56" customFormat="1">
      <c r="A1931" s="12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row>
    <row r="1932" spans="1:77" s="56" customFormat="1">
      <c r="A1932" s="12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row>
    <row r="1933" spans="1:77" s="56" customFormat="1">
      <c r="A1933" s="12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row>
    <row r="1934" spans="1:77" s="56" customFormat="1">
      <c r="A1934" s="12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row>
    <row r="1935" spans="1:77" s="56" customFormat="1">
      <c r="A1935" s="12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row>
    <row r="1936" spans="1:77" s="56" customFormat="1">
      <c r="A1936" s="12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row>
    <row r="1937" spans="1:77" s="56" customFormat="1">
      <c r="A1937" s="12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row>
    <row r="1938" spans="1:77" s="56" customFormat="1">
      <c r="A1938" s="12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row>
    <row r="1939" spans="1:77" s="56" customFormat="1">
      <c r="A1939" s="12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row>
    <row r="1940" spans="1:77" s="56" customFormat="1">
      <c r="A1940" s="12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row>
    <row r="1941" spans="1:77" s="56" customFormat="1">
      <c r="A1941" s="12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row>
    <row r="1942" spans="1:77" s="56" customFormat="1">
      <c r="A1942" s="12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row>
    <row r="1943" spans="1:77" s="56" customFormat="1">
      <c r="A1943" s="12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row>
    <row r="1944" spans="1:77" s="56" customFormat="1">
      <c r="A1944" s="12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row>
    <row r="1945" spans="1:77" s="56" customFormat="1">
      <c r="A1945" s="12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row>
    <row r="1946" spans="1:77" s="56" customFormat="1">
      <c r="A1946" s="12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row>
    <row r="1947" spans="1:77" s="56" customFormat="1">
      <c r="A1947" s="12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row>
    <row r="1948" spans="1:77" s="56" customFormat="1">
      <c r="A1948" s="12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row>
    <row r="1949" spans="1:77" s="56" customFormat="1">
      <c r="A1949" s="12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row>
    <row r="1950" spans="1:77" s="56" customFormat="1">
      <c r="A1950" s="12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row>
    <row r="1951" spans="1:77" s="56" customFormat="1">
      <c r="A1951" s="12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row>
    <row r="1952" spans="1:77" s="56" customFormat="1">
      <c r="A1952" s="12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row>
    <row r="1953" spans="1:77" s="56" customFormat="1">
      <c r="A1953" s="12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row>
    <row r="1954" spans="1:77" s="56" customFormat="1">
      <c r="A1954" s="12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row>
    <row r="1955" spans="1:77" s="56" customFormat="1">
      <c r="A1955" s="12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row>
    <row r="1956" spans="1:77" s="56" customFormat="1">
      <c r="A1956" s="12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row>
    <row r="1957" spans="1:77" s="56" customFormat="1">
      <c r="A1957" s="12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row>
    <row r="1958" spans="1:77" s="56" customFormat="1">
      <c r="A1958" s="12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row>
    <row r="1959" spans="1:77" s="56" customFormat="1">
      <c r="A1959" s="12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row>
    <row r="1960" spans="1:77" s="56" customFormat="1">
      <c r="A1960" s="12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row>
    <row r="1961" spans="1:77" s="56" customFormat="1">
      <c r="A1961" s="12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row>
    <row r="1962" spans="1:77" s="56" customFormat="1">
      <c r="A1962" s="12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row>
    <row r="1963" spans="1:77" s="56" customFormat="1">
      <c r="A1963" s="12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row>
    <row r="1964" spans="1:77" s="56" customFormat="1">
      <c r="A1964" s="12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row>
    <row r="1965" spans="1:77" s="56" customFormat="1">
      <c r="A1965" s="12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row>
    <row r="1966" spans="1:77" s="56" customFormat="1">
      <c r="A1966" s="12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row>
    <row r="1967" spans="1:77" s="56" customFormat="1">
      <c r="A1967" s="12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row>
    <row r="1968" spans="1:77" s="56" customFormat="1">
      <c r="A1968" s="12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row>
    <row r="1969" spans="1:77" s="56" customFormat="1">
      <c r="A1969" s="12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row>
    <row r="1970" spans="1:77" s="56" customFormat="1">
      <c r="A1970" s="12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row>
    <row r="1971" spans="1:77" s="56" customFormat="1">
      <c r="A1971" s="12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row>
    <row r="1972" spans="1:77" s="56" customFormat="1">
      <c r="A1972" s="12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row>
    <row r="1973" spans="1:77" s="56" customFormat="1">
      <c r="A1973" s="12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row>
    <row r="1974" spans="1:77" s="56" customFormat="1">
      <c r="A1974" s="12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row>
    <row r="1975" spans="1:77" s="56" customFormat="1">
      <c r="A1975" s="12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row>
    <row r="1976" spans="1:77" s="56" customFormat="1">
      <c r="A1976" s="12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row>
    <row r="1977" spans="1:77" s="56" customFormat="1">
      <c r="A1977" s="12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row>
    <row r="1978" spans="1:77" s="56" customFormat="1">
      <c r="A1978" s="12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row>
    <row r="1979" spans="1:77" s="56" customFormat="1">
      <c r="A1979" s="12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row>
    <row r="1980" spans="1:77" s="56" customFormat="1">
      <c r="A1980" s="121"/>
      <c r="B1980" s="57"/>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row>
    <row r="1981" spans="1:77">
      <c r="B1981" s="57"/>
      <c r="C1981" s="56"/>
      <c r="D1981" s="56"/>
      <c r="E1981" s="56"/>
      <c r="F1981" s="56"/>
      <c r="G1981" s="56"/>
      <c r="H1981" s="56"/>
      <c r="I1981" s="56"/>
      <c r="J1981" s="56"/>
      <c r="K1981" s="56"/>
      <c r="L1981" s="56"/>
      <c r="M1981" s="56"/>
      <c r="N1981" s="56"/>
      <c r="O1981" s="56"/>
      <c r="P1981" s="56"/>
      <c r="Q1981" s="56"/>
      <c r="R1981" s="56"/>
      <c r="S1981" s="56"/>
      <c r="T1981" s="56"/>
      <c r="U1981" s="56"/>
      <c r="V1981" s="56"/>
    </row>
    <row r="1982" spans="1:77">
      <c r="B1982" s="57"/>
      <c r="C1982" s="56"/>
      <c r="D1982" s="56"/>
      <c r="E1982" s="56"/>
      <c r="F1982" s="56"/>
      <c r="G1982" s="56"/>
      <c r="H1982" s="56"/>
      <c r="I1982" s="56"/>
      <c r="J1982" s="56"/>
      <c r="K1982" s="56"/>
      <c r="L1982" s="56"/>
      <c r="M1982" s="56"/>
      <c r="N1982" s="56"/>
      <c r="O1982" s="56"/>
      <c r="P1982" s="56"/>
      <c r="Q1982" s="56"/>
      <c r="R1982" s="56"/>
      <c r="S1982" s="56"/>
      <c r="T1982" s="56"/>
      <c r="U1982" s="56"/>
      <c r="V1982" s="56"/>
    </row>
    <row r="1983" spans="1:77">
      <c r="B1983" s="57"/>
      <c r="C1983" s="56"/>
      <c r="D1983" s="56"/>
      <c r="E1983" s="56"/>
      <c r="F1983" s="56"/>
      <c r="G1983" s="56"/>
      <c r="H1983" s="56"/>
      <c r="I1983" s="56"/>
      <c r="J1983" s="56"/>
      <c r="K1983" s="56"/>
      <c r="L1983" s="56"/>
      <c r="M1983" s="56"/>
      <c r="N1983" s="56"/>
      <c r="O1983" s="56"/>
      <c r="P1983" s="56"/>
      <c r="Q1983" s="56"/>
      <c r="R1983" s="56"/>
      <c r="S1983" s="56"/>
      <c r="T1983" s="56"/>
      <c r="U1983" s="56"/>
      <c r="V1983" s="56"/>
    </row>
    <row r="1984" spans="1:77">
      <c r="B1984" s="57"/>
      <c r="C1984" s="56"/>
      <c r="D1984" s="56"/>
      <c r="E1984" s="56"/>
      <c r="F1984" s="56"/>
      <c r="G1984" s="56"/>
      <c r="H1984" s="56"/>
      <c r="I1984" s="56"/>
      <c r="J1984" s="56"/>
      <c r="K1984" s="56"/>
      <c r="L1984" s="56"/>
      <c r="M1984" s="56"/>
      <c r="N1984" s="56"/>
      <c r="O1984" s="56"/>
      <c r="P1984" s="56"/>
      <c r="Q1984" s="56"/>
      <c r="R1984" s="56"/>
      <c r="S1984" s="56"/>
      <c r="T1984" s="56"/>
      <c r="U1984" s="56"/>
      <c r="V1984" s="56"/>
    </row>
    <row r="1985" spans="2:77">
      <c r="B1985" s="57"/>
      <c r="C1985" s="56"/>
      <c r="D1985" s="56"/>
      <c r="E1985" s="56"/>
      <c r="F1985" s="56"/>
      <c r="G1985" s="56"/>
      <c r="H1985" s="56"/>
      <c r="I1985" s="56"/>
      <c r="J1985" s="56"/>
      <c r="K1985" s="56"/>
      <c r="L1985" s="56"/>
      <c r="M1985" s="56"/>
      <c r="N1985" s="56"/>
      <c r="O1985" s="56"/>
      <c r="P1985" s="56"/>
      <c r="Q1985" s="56"/>
      <c r="R1985" s="56"/>
      <c r="S1985" s="56"/>
      <c r="T1985" s="56"/>
      <c r="U1985" s="56"/>
      <c r="V1985" s="56"/>
      <c r="W1985" s="57"/>
      <c r="X1985" s="57"/>
      <c r="Y1985" s="57"/>
    </row>
    <row r="1986" spans="2:77">
      <c r="B1986" s="57"/>
      <c r="C1986" s="56"/>
      <c r="D1986" s="56"/>
      <c r="E1986" s="56"/>
      <c r="F1986" s="56"/>
      <c r="G1986" s="56"/>
      <c r="H1986" s="56"/>
      <c r="I1986" s="56"/>
      <c r="J1986" s="56"/>
      <c r="K1986" s="56"/>
      <c r="L1986" s="56"/>
      <c r="M1986" s="56"/>
      <c r="N1986" s="56"/>
      <c r="O1986" s="56"/>
      <c r="P1986" s="56"/>
      <c r="Q1986" s="56"/>
      <c r="R1986" s="56"/>
      <c r="S1986" s="56"/>
      <c r="T1986" s="56"/>
      <c r="U1986" s="56"/>
      <c r="V1986" s="56"/>
      <c r="W1986" s="57"/>
      <c r="X1986" s="57"/>
      <c r="Y1986" s="57"/>
      <c r="Z1986" s="57"/>
      <c r="AA1986" s="57"/>
      <c r="AB1986" s="57"/>
      <c r="AC1986" s="57"/>
      <c r="AD1986" s="57"/>
      <c r="AE1986" s="57"/>
      <c r="AF1986" s="57"/>
      <c r="AG1986" s="57"/>
      <c r="AH1986" s="57"/>
      <c r="AI1986" s="57"/>
      <c r="AJ1986" s="57"/>
      <c r="AK1986" s="57"/>
      <c r="AL1986" s="57"/>
      <c r="AM1986" s="57"/>
      <c r="AN1986" s="57"/>
      <c r="AO1986" s="57"/>
      <c r="AP1986" s="57"/>
      <c r="AQ1986" s="57"/>
      <c r="AR1986" s="57"/>
      <c r="AS1986" s="57"/>
      <c r="AT1986" s="57"/>
      <c r="AU1986" s="57"/>
      <c r="AV1986" s="57"/>
      <c r="AW1986" s="57"/>
      <c r="AX1986" s="57"/>
      <c r="AY1986" s="57"/>
      <c r="AZ1986" s="57"/>
      <c r="BA1986" s="57"/>
      <c r="BB1986" s="57"/>
      <c r="BC1986" s="57"/>
      <c r="BD1986" s="57"/>
      <c r="BE1986" s="57"/>
      <c r="BF1986" s="57"/>
      <c r="BG1986" s="57"/>
      <c r="BH1986" s="57"/>
      <c r="BI1986" s="57"/>
      <c r="BJ1986" s="57"/>
      <c r="BK1986" s="57"/>
      <c r="BL1986" s="57"/>
      <c r="BM1986" s="57"/>
      <c r="BN1986" s="57"/>
      <c r="BO1986" s="57"/>
      <c r="BP1986" s="57"/>
      <c r="BQ1986" s="57"/>
      <c r="BR1986" s="57"/>
      <c r="BS1986" s="57"/>
      <c r="BT1986" s="57"/>
      <c r="BU1986" s="57"/>
      <c r="BV1986" s="57"/>
      <c r="BW1986" s="57"/>
      <c r="BX1986" s="57"/>
      <c r="BY1986" s="57"/>
    </row>
    <row r="1987" spans="2:77">
      <c r="B1987" s="57"/>
      <c r="C1987" s="56"/>
      <c r="D1987" s="56"/>
      <c r="E1987" s="56"/>
      <c r="F1987" s="56"/>
      <c r="G1987" s="56"/>
      <c r="H1987" s="56"/>
      <c r="I1987" s="56"/>
      <c r="J1987" s="56"/>
      <c r="K1987" s="56"/>
      <c r="L1987" s="56"/>
      <c r="M1987" s="56"/>
      <c r="N1987" s="56"/>
      <c r="O1987" s="56"/>
      <c r="P1987" s="56"/>
      <c r="Q1987" s="56"/>
      <c r="R1987" s="56"/>
      <c r="S1987" s="56"/>
      <c r="T1987" s="56"/>
      <c r="U1987" s="56"/>
      <c r="V1987" s="56"/>
      <c r="W1987" s="57"/>
      <c r="X1987" s="57"/>
      <c r="Y1987" s="57"/>
      <c r="Z1987" s="57"/>
      <c r="AA1987" s="57"/>
      <c r="AB1987" s="57"/>
      <c r="AC1987" s="57"/>
      <c r="AD1987" s="57"/>
      <c r="AE1987" s="57"/>
      <c r="AF1987" s="57"/>
      <c r="AG1987" s="57"/>
      <c r="AH1987" s="57"/>
      <c r="AI1987" s="57"/>
      <c r="AJ1987" s="57"/>
      <c r="AK1987" s="57"/>
      <c r="AL1987" s="57"/>
      <c r="AM1987" s="57"/>
      <c r="AN1987" s="57"/>
      <c r="AO1987" s="57"/>
      <c r="AP1987" s="57"/>
      <c r="AQ1987" s="57"/>
      <c r="AR1987" s="57"/>
      <c r="AS1987" s="57"/>
      <c r="AT1987" s="57"/>
      <c r="AU1987" s="57"/>
      <c r="AV1987" s="57"/>
      <c r="AW1987" s="57"/>
      <c r="AX1987" s="57"/>
      <c r="AY1987" s="57"/>
      <c r="AZ1987" s="57"/>
      <c r="BA1987" s="57"/>
      <c r="BB1987" s="57"/>
      <c r="BC1987" s="57"/>
      <c r="BD1987" s="57"/>
      <c r="BE1987" s="57"/>
      <c r="BF1987" s="57"/>
      <c r="BG1987" s="57"/>
      <c r="BH1987" s="57"/>
      <c r="BI1987" s="57"/>
      <c r="BJ1987" s="57"/>
      <c r="BK1987" s="57"/>
      <c r="BL1987" s="57"/>
      <c r="BM1987" s="57"/>
      <c r="BN1987" s="57"/>
      <c r="BO1987" s="57"/>
      <c r="BP1987" s="57"/>
      <c r="BQ1987" s="57"/>
      <c r="BR1987" s="57"/>
      <c r="BS1987" s="57"/>
      <c r="BT1987" s="57"/>
      <c r="BU1987" s="57"/>
      <c r="BV1987" s="57"/>
      <c r="BW1987" s="57"/>
      <c r="BX1987" s="57"/>
      <c r="BY1987" s="57"/>
    </row>
    <row r="1988" spans="2:77">
      <c r="B1988" s="57"/>
      <c r="C1988" s="56"/>
      <c r="D1988" s="56"/>
      <c r="E1988" s="56"/>
      <c r="F1988" s="56"/>
      <c r="G1988" s="56"/>
      <c r="H1988" s="56"/>
      <c r="I1988" s="56"/>
      <c r="J1988" s="56"/>
      <c r="K1988" s="56"/>
      <c r="L1988" s="56"/>
      <c r="M1988" s="56"/>
      <c r="N1988" s="56"/>
      <c r="O1988" s="56"/>
      <c r="P1988" s="56"/>
      <c r="Q1988" s="56"/>
      <c r="R1988" s="56"/>
      <c r="S1988" s="56"/>
      <c r="T1988" s="56"/>
      <c r="U1988" s="56"/>
      <c r="V1988" s="56"/>
      <c r="W1988" s="57"/>
      <c r="X1988" s="57"/>
      <c r="Y1988" s="57"/>
      <c r="Z1988" s="57"/>
      <c r="AA1988" s="57"/>
      <c r="AB1988" s="57"/>
      <c r="AC1988" s="57"/>
      <c r="AD1988" s="57"/>
      <c r="AE1988" s="57"/>
      <c r="AF1988" s="57"/>
      <c r="AG1988" s="57"/>
      <c r="AH1988" s="57"/>
      <c r="AI1988" s="57"/>
      <c r="AJ1988" s="57"/>
      <c r="AK1988" s="57"/>
      <c r="AL1988" s="57"/>
      <c r="AM1988" s="57"/>
      <c r="AN1988" s="57"/>
      <c r="AO1988" s="57"/>
      <c r="AP1988" s="57"/>
      <c r="AQ1988" s="57"/>
      <c r="AR1988" s="57"/>
      <c r="AS1988" s="57"/>
      <c r="AT1988" s="57"/>
      <c r="AU1988" s="57"/>
      <c r="AV1988" s="57"/>
      <c r="AW1988" s="57"/>
      <c r="AX1988" s="57"/>
      <c r="AY1988" s="57"/>
      <c r="AZ1988" s="57"/>
      <c r="BA1988" s="57"/>
      <c r="BB1988" s="57"/>
      <c r="BC1988" s="57"/>
      <c r="BD1988" s="57"/>
      <c r="BE1988" s="57"/>
      <c r="BF1988" s="57"/>
      <c r="BG1988" s="57"/>
      <c r="BH1988" s="57"/>
      <c r="BI1988" s="57"/>
      <c r="BJ1988" s="57"/>
      <c r="BK1988" s="57"/>
      <c r="BL1988" s="57"/>
      <c r="BM1988" s="57"/>
      <c r="BN1988" s="57"/>
      <c r="BO1988" s="57"/>
      <c r="BP1988" s="57"/>
      <c r="BQ1988" s="57"/>
      <c r="BR1988" s="57"/>
      <c r="BS1988" s="57"/>
      <c r="BT1988" s="57"/>
      <c r="BU1988" s="57"/>
      <c r="BV1988" s="57"/>
      <c r="BW1988" s="57"/>
      <c r="BX1988" s="57"/>
      <c r="BY1988" s="57"/>
    </row>
    <row r="1989" spans="2:77">
      <c r="B1989" s="57"/>
      <c r="C1989" s="56"/>
      <c r="D1989" s="56"/>
      <c r="E1989" s="56"/>
      <c r="F1989" s="56"/>
      <c r="G1989" s="56"/>
      <c r="H1989" s="56"/>
      <c r="I1989" s="56"/>
      <c r="J1989" s="56"/>
      <c r="K1989" s="56"/>
      <c r="L1989" s="56"/>
      <c r="M1989" s="56"/>
      <c r="N1989" s="56"/>
      <c r="O1989" s="56"/>
      <c r="P1989" s="56"/>
      <c r="Q1989" s="56"/>
      <c r="R1989" s="56"/>
      <c r="S1989" s="56"/>
      <c r="T1989" s="56"/>
      <c r="U1989" s="56"/>
      <c r="V1989" s="56"/>
      <c r="W1989" s="57"/>
      <c r="X1989" s="57"/>
      <c r="Y1989" s="57"/>
      <c r="Z1989" s="57"/>
      <c r="AA1989" s="57"/>
      <c r="AB1989" s="57"/>
      <c r="AC1989" s="57"/>
      <c r="AD1989" s="57"/>
      <c r="AE1989" s="57"/>
      <c r="AF1989" s="57"/>
      <c r="AG1989" s="57"/>
      <c r="AH1989" s="57"/>
      <c r="AI1989" s="57"/>
      <c r="AJ1989" s="57"/>
      <c r="AK1989" s="57"/>
      <c r="AL1989" s="57"/>
      <c r="AM1989" s="57"/>
      <c r="AN1989" s="57"/>
      <c r="AO1989" s="57"/>
      <c r="AP1989" s="57"/>
      <c r="AQ1989" s="57"/>
      <c r="AR1989" s="57"/>
      <c r="AS1989" s="57"/>
      <c r="AT1989" s="57"/>
      <c r="AU1989" s="57"/>
      <c r="AV1989" s="57"/>
      <c r="AW1989" s="57"/>
      <c r="AX1989" s="57"/>
      <c r="AY1989" s="57"/>
      <c r="AZ1989" s="57"/>
      <c r="BA1989" s="57"/>
      <c r="BB1989" s="57"/>
      <c r="BC1989" s="57"/>
      <c r="BD1989" s="57"/>
      <c r="BE1989" s="57"/>
      <c r="BF1989" s="57"/>
      <c r="BG1989" s="57"/>
      <c r="BH1989" s="57"/>
      <c r="BI1989" s="57"/>
      <c r="BJ1989" s="57"/>
      <c r="BK1989" s="57"/>
      <c r="BL1989" s="57"/>
      <c r="BM1989" s="57"/>
      <c r="BN1989" s="57"/>
      <c r="BO1989" s="57"/>
      <c r="BP1989" s="57"/>
      <c r="BQ1989" s="57"/>
      <c r="BR1989" s="57"/>
      <c r="BS1989" s="57"/>
      <c r="BT1989" s="57"/>
      <c r="BU1989" s="57"/>
      <c r="BV1989" s="57"/>
      <c r="BW1989" s="57"/>
      <c r="BX1989" s="57"/>
      <c r="BY1989" s="57"/>
    </row>
    <row r="1990" spans="2:77">
      <c r="B1990" s="57"/>
      <c r="C1990" s="56"/>
      <c r="D1990" s="56"/>
      <c r="E1990" s="56"/>
      <c r="F1990" s="56"/>
      <c r="G1990" s="56"/>
      <c r="H1990" s="56"/>
      <c r="I1990" s="56"/>
      <c r="J1990" s="56"/>
      <c r="K1990" s="56"/>
      <c r="L1990" s="56"/>
      <c r="M1990" s="56"/>
      <c r="N1990" s="56"/>
      <c r="O1990" s="56"/>
      <c r="P1990" s="56"/>
      <c r="Q1990" s="56"/>
      <c r="R1990" s="56"/>
      <c r="S1990" s="56"/>
      <c r="T1990" s="56"/>
      <c r="U1990" s="56"/>
      <c r="V1990" s="56"/>
      <c r="W1990" s="57"/>
      <c r="X1990" s="57"/>
      <c r="Y1990" s="57"/>
      <c r="Z1990" s="57"/>
      <c r="AA1990" s="57"/>
      <c r="AB1990" s="57"/>
      <c r="AC1990" s="57"/>
      <c r="AD1990" s="57"/>
      <c r="AE1990" s="57"/>
      <c r="AF1990" s="57"/>
      <c r="AG1990" s="57"/>
      <c r="AH1990" s="57"/>
      <c r="AI1990" s="57"/>
      <c r="AJ1990" s="57"/>
      <c r="AK1990" s="57"/>
      <c r="AL1990" s="57"/>
      <c r="AM1990" s="57"/>
      <c r="AN1990" s="57"/>
      <c r="AO1990" s="57"/>
      <c r="AP1990" s="57"/>
      <c r="AQ1990" s="57"/>
      <c r="AR1990" s="57"/>
      <c r="AS1990" s="57"/>
      <c r="AT1990" s="57"/>
      <c r="AU1990" s="57"/>
      <c r="AV1990" s="57"/>
      <c r="AW1990" s="57"/>
      <c r="AX1990" s="57"/>
      <c r="AY1990" s="57"/>
      <c r="AZ1990" s="57"/>
      <c r="BA1990" s="57"/>
      <c r="BB1990" s="57"/>
      <c r="BC1990" s="57"/>
      <c r="BD1990" s="57"/>
      <c r="BE1990" s="57"/>
      <c r="BF1990" s="57"/>
      <c r="BG1990" s="57"/>
      <c r="BH1990" s="57"/>
      <c r="BI1990" s="57"/>
      <c r="BJ1990" s="57"/>
      <c r="BK1990" s="57"/>
      <c r="BL1990" s="57"/>
      <c r="BM1990" s="57"/>
      <c r="BN1990" s="57"/>
      <c r="BO1990" s="57"/>
      <c r="BP1990" s="57"/>
      <c r="BQ1990" s="57"/>
      <c r="BR1990" s="57"/>
      <c r="BS1990" s="57"/>
      <c r="BT1990" s="57"/>
      <c r="BU1990" s="57"/>
      <c r="BV1990" s="57"/>
      <c r="BW1990" s="57"/>
      <c r="BX1990" s="57"/>
      <c r="BY1990" s="57"/>
    </row>
    <row r="1991" spans="2:77">
      <c r="B1991" s="57"/>
      <c r="C1991" s="56"/>
      <c r="D1991" s="56"/>
      <c r="E1991" s="56"/>
      <c r="F1991" s="56"/>
      <c r="G1991" s="56"/>
      <c r="H1991" s="56"/>
      <c r="I1991" s="56"/>
      <c r="J1991" s="56"/>
      <c r="K1991" s="56"/>
      <c r="L1991" s="56"/>
      <c r="M1991" s="56"/>
      <c r="N1991" s="56"/>
      <c r="O1991" s="56"/>
      <c r="P1991" s="56"/>
      <c r="Q1991" s="56"/>
      <c r="R1991" s="56"/>
      <c r="S1991" s="56"/>
      <c r="T1991" s="56"/>
      <c r="U1991" s="56"/>
      <c r="V1991" s="56"/>
      <c r="W1991" s="57"/>
      <c r="X1991" s="57"/>
      <c r="Y1991" s="57"/>
      <c r="Z1991" s="57"/>
      <c r="AA1991" s="57"/>
      <c r="AB1991" s="57"/>
      <c r="AC1991" s="57"/>
      <c r="AD1991" s="57"/>
      <c r="AE1991" s="57"/>
      <c r="AF1991" s="57"/>
      <c r="AG1991" s="57"/>
      <c r="AH1991" s="57"/>
      <c r="AI1991" s="57"/>
      <c r="AJ1991" s="57"/>
      <c r="AK1991" s="57"/>
      <c r="AL1991" s="57"/>
      <c r="AM1991" s="57"/>
      <c r="AN1991" s="57"/>
      <c r="AO1991" s="57"/>
      <c r="AP1991" s="57"/>
      <c r="AQ1991" s="57"/>
      <c r="AR1991" s="57"/>
      <c r="AS1991" s="57"/>
      <c r="AT1991" s="57"/>
      <c r="AU1991" s="57"/>
      <c r="AV1991" s="57"/>
      <c r="AW1991" s="57"/>
      <c r="AX1991" s="57"/>
      <c r="AY1991" s="57"/>
      <c r="AZ1991" s="57"/>
      <c r="BA1991" s="57"/>
      <c r="BB1991" s="57"/>
      <c r="BC1991" s="57"/>
      <c r="BD1991" s="57"/>
      <c r="BE1991" s="57"/>
      <c r="BF1991" s="57"/>
      <c r="BG1991" s="57"/>
      <c r="BH1991" s="57"/>
      <c r="BI1991" s="57"/>
      <c r="BJ1991" s="57"/>
      <c r="BK1991" s="57"/>
      <c r="BL1991" s="57"/>
      <c r="BM1991" s="57"/>
      <c r="BN1991" s="57"/>
      <c r="BO1991" s="57"/>
      <c r="BP1991" s="57"/>
      <c r="BQ1991" s="57"/>
      <c r="BR1991" s="57"/>
      <c r="BS1991" s="57"/>
      <c r="BT1991" s="57"/>
      <c r="BU1991" s="57"/>
      <c r="BV1991" s="57"/>
      <c r="BW1991" s="57"/>
      <c r="BX1991" s="57"/>
      <c r="BY1991" s="57"/>
    </row>
    <row r="1992" spans="2:77">
      <c r="B1992" s="57"/>
      <c r="C1992" s="56"/>
      <c r="D1992" s="56"/>
      <c r="E1992" s="56"/>
      <c r="F1992" s="56"/>
      <c r="G1992" s="56"/>
      <c r="H1992" s="56"/>
      <c r="I1992" s="56"/>
      <c r="J1992" s="56"/>
      <c r="K1992" s="56"/>
      <c r="L1992" s="56"/>
      <c r="M1992" s="56"/>
      <c r="N1992" s="56"/>
      <c r="O1992" s="56"/>
      <c r="P1992" s="56"/>
      <c r="Q1992" s="56"/>
      <c r="R1992" s="56"/>
      <c r="S1992" s="56"/>
      <c r="T1992" s="56"/>
      <c r="U1992" s="56"/>
      <c r="V1992" s="56"/>
      <c r="W1992" s="57"/>
      <c r="X1992" s="57"/>
      <c r="Y1992" s="57"/>
      <c r="Z1992" s="57"/>
      <c r="AA1992" s="57"/>
      <c r="AB1992" s="57"/>
      <c r="AC1992" s="57"/>
      <c r="AD1992" s="57"/>
      <c r="AE1992" s="57"/>
      <c r="AF1992" s="57"/>
      <c r="AG1992" s="57"/>
      <c r="AH1992" s="57"/>
      <c r="AI1992" s="57"/>
      <c r="AJ1992" s="57"/>
      <c r="AK1992" s="57"/>
      <c r="AL1992" s="57"/>
      <c r="AM1992" s="57"/>
      <c r="AN1992" s="57"/>
      <c r="AO1992" s="57"/>
      <c r="AP1992" s="57"/>
      <c r="AQ1992" s="57"/>
      <c r="AR1992" s="57"/>
      <c r="AS1992" s="57"/>
      <c r="AT1992" s="57"/>
      <c r="AU1992" s="57"/>
      <c r="AV1992" s="57"/>
      <c r="AW1992" s="57"/>
      <c r="AX1992" s="57"/>
      <c r="AY1992" s="57"/>
      <c r="AZ1992" s="57"/>
      <c r="BA1992" s="57"/>
      <c r="BB1992" s="57"/>
      <c r="BC1992" s="57"/>
      <c r="BD1992" s="57"/>
      <c r="BE1992" s="57"/>
      <c r="BF1992" s="57"/>
      <c r="BG1992" s="57"/>
      <c r="BH1992" s="57"/>
      <c r="BI1992" s="57"/>
      <c r="BJ1992" s="57"/>
      <c r="BK1992" s="57"/>
      <c r="BL1992" s="57"/>
      <c r="BM1992" s="57"/>
      <c r="BN1992" s="57"/>
      <c r="BO1992" s="57"/>
      <c r="BP1992" s="57"/>
      <c r="BQ1992" s="57"/>
      <c r="BR1992" s="57"/>
      <c r="BS1992" s="57"/>
      <c r="BT1992" s="57"/>
      <c r="BU1992" s="57"/>
      <c r="BV1992" s="57"/>
      <c r="BW1992" s="57"/>
      <c r="BX1992" s="57"/>
      <c r="BY1992" s="57"/>
    </row>
    <row r="1993" spans="2:77">
      <c r="B1993" s="57"/>
      <c r="C1993" s="56"/>
      <c r="D1993" s="56"/>
      <c r="E1993" s="56"/>
      <c r="F1993" s="56"/>
      <c r="G1993" s="56"/>
      <c r="H1993" s="56"/>
      <c r="I1993" s="56"/>
      <c r="J1993" s="56"/>
      <c r="K1993" s="56"/>
      <c r="L1993" s="56"/>
      <c r="M1993" s="56"/>
      <c r="N1993" s="56"/>
      <c r="O1993" s="56"/>
      <c r="P1993" s="56"/>
      <c r="Q1993" s="56"/>
      <c r="R1993" s="56"/>
      <c r="S1993" s="56"/>
      <c r="T1993" s="56"/>
      <c r="U1993" s="56"/>
      <c r="V1993" s="56"/>
      <c r="W1993" s="57"/>
      <c r="X1993" s="57"/>
      <c r="Y1993" s="57"/>
      <c r="Z1993" s="57"/>
      <c r="AA1993" s="57"/>
      <c r="AB1993" s="57"/>
      <c r="AC1993" s="57"/>
      <c r="AD1993" s="57"/>
      <c r="AE1993" s="57"/>
      <c r="AF1993" s="57"/>
      <c r="AG1993" s="57"/>
      <c r="AH1993" s="57"/>
      <c r="AI1993" s="57"/>
      <c r="AJ1993" s="57"/>
      <c r="AK1993" s="57"/>
      <c r="AL1993" s="57"/>
      <c r="AM1993" s="57"/>
      <c r="AN1993" s="57"/>
      <c r="AO1993" s="57"/>
      <c r="AP1993" s="57"/>
      <c r="AQ1993" s="57"/>
      <c r="AR1993" s="57"/>
      <c r="AS1993" s="57"/>
      <c r="AT1993" s="57"/>
      <c r="AU1993" s="57"/>
      <c r="AV1993" s="57"/>
      <c r="AW1993" s="57"/>
      <c r="AX1993" s="57"/>
      <c r="AY1993" s="57"/>
      <c r="AZ1993" s="57"/>
      <c r="BA1993" s="57"/>
      <c r="BB1993" s="57"/>
      <c r="BC1993" s="57"/>
      <c r="BD1993" s="57"/>
      <c r="BE1993" s="57"/>
      <c r="BF1993" s="57"/>
      <c r="BG1993" s="57"/>
      <c r="BH1993" s="57"/>
      <c r="BI1993" s="57"/>
      <c r="BJ1993" s="57"/>
      <c r="BK1993" s="57"/>
      <c r="BL1993" s="57"/>
      <c r="BM1993" s="57"/>
      <c r="BN1993" s="57"/>
      <c r="BO1993" s="57"/>
      <c r="BP1993" s="57"/>
      <c r="BQ1993" s="57"/>
      <c r="BR1993" s="57"/>
      <c r="BS1993" s="57"/>
      <c r="BT1993" s="57"/>
      <c r="BU1993" s="57"/>
      <c r="BV1993" s="57"/>
      <c r="BW1993" s="57"/>
      <c r="BX1993" s="57"/>
      <c r="BY1993" s="57"/>
    </row>
    <row r="1994" spans="2:77">
      <c r="B1994" s="57"/>
      <c r="C1994" s="56"/>
      <c r="D1994" s="56"/>
      <c r="E1994" s="56"/>
      <c r="F1994" s="56"/>
      <c r="G1994" s="56"/>
      <c r="H1994" s="56"/>
      <c r="I1994" s="56"/>
      <c r="J1994" s="56"/>
      <c r="K1994" s="56"/>
      <c r="L1994" s="56"/>
      <c r="M1994" s="56"/>
      <c r="N1994" s="56"/>
      <c r="O1994" s="56"/>
      <c r="P1994" s="56"/>
      <c r="Q1994" s="56"/>
      <c r="R1994" s="56"/>
      <c r="S1994" s="56"/>
      <c r="T1994" s="56"/>
      <c r="U1994" s="56"/>
      <c r="V1994" s="56"/>
      <c r="W1994" s="57"/>
      <c r="X1994" s="57"/>
      <c r="Y1994" s="57"/>
      <c r="Z1994" s="57"/>
      <c r="AA1994" s="57"/>
      <c r="AB1994" s="57"/>
      <c r="AC1994" s="57"/>
      <c r="AD1994" s="57"/>
      <c r="AE1994" s="57"/>
      <c r="AF1994" s="57"/>
      <c r="AG1994" s="57"/>
      <c r="AH1994" s="57"/>
      <c r="AI1994" s="57"/>
      <c r="AJ1994" s="57"/>
      <c r="AK1994" s="57"/>
      <c r="AL1994" s="57"/>
      <c r="AM1994" s="57"/>
      <c r="AN1994" s="57"/>
      <c r="AO1994" s="57"/>
      <c r="AP1994" s="57"/>
      <c r="AQ1994" s="57"/>
      <c r="AR1994" s="57"/>
      <c r="AS1994" s="57"/>
      <c r="AT1994" s="57"/>
      <c r="AU1994" s="57"/>
      <c r="AV1994" s="57"/>
      <c r="AW1994" s="57"/>
      <c r="AX1994" s="57"/>
      <c r="AY1994" s="57"/>
      <c r="AZ1994" s="57"/>
      <c r="BA1994" s="57"/>
      <c r="BB1994" s="57"/>
      <c r="BC1994" s="57"/>
      <c r="BD1994" s="57"/>
      <c r="BE1994" s="57"/>
      <c r="BF1994" s="57"/>
      <c r="BG1994" s="57"/>
      <c r="BH1994" s="57"/>
      <c r="BI1994" s="57"/>
      <c r="BJ1994" s="57"/>
      <c r="BK1994" s="57"/>
      <c r="BL1994" s="57"/>
      <c r="BM1994" s="57"/>
      <c r="BN1994" s="57"/>
      <c r="BO1994" s="57"/>
      <c r="BP1994" s="57"/>
      <c r="BQ1994" s="57"/>
      <c r="BR1994" s="57"/>
      <c r="BS1994" s="57"/>
      <c r="BT1994" s="57"/>
      <c r="BU1994" s="57"/>
      <c r="BV1994" s="57"/>
      <c r="BW1994" s="57"/>
      <c r="BX1994" s="57"/>
      <c r="BY1994" s="57"/>
    </row>
    <row r="1995" spans="2:77">
      <c r="B1995" s="57"/>
      <c r="C1995" s="56"/>
      <c r="D1995" s="56"/>
      <c r="E1995" s="56"/>
      <c r="F1995" s="56"/>
      <c r="G1995" s="56"/>
      <c r="H1995" s="56"/>
      <c r="I1995" s="56"/>
      <c r="J1995" s="56"/>
      <c r="K1995" s="56"/>
      <c r="L1995" s="56"/>
      <c r="M1995" s="56"/>
      <c r="N1995" s="56"/>
      <c r="O1995" s="56"/>
      <c r="P1995" s="56"/>
      <c r="Q1995" s="56"/>
      <c r="R1995" s="56"/>
      <c r="S1995" s="56"/>
      <c r="T1995" s="56"/>
      <c r="U1995" s="56"/>
      <c r="V1995" s="56"/>
      <c r="W1995" s="57"/>
      <c r="X1995" s="57"/>
      <c r="Y1995" s="57"/>
      <c r="Z1995" s="57"/>
      <c r="AA1995" s="57"/>
      <c r="AB1995" s="57"/>
      <c r="AC1995" s="57"/>
      <c r="AD1995" s="57"/>
      <c r="AE1995" s="57"/>
      <c r="AF1995" s="57"/>
      <c r="AG1995" s="57"/>
      <c r="AH1995" s="57"/>
      <c r="AI1995" s="57"/>
      <c r="AJ1995" s="57"/>
      <c r="AK1995" s="57"/>
      <c r="AL1995" s="57"/>
      <c r="AM1995" s="57"/>
      <c r="AN1995" s="57"/>
      <c r="AO1995" s="57"/>
      <c r="AP1995" s="57"/>
      <c r="AQ1995" s="57"/>
      <c r="AR1995" s="57"/>
      <c r="AS1995" s="57"/>
      <c r="AT1995" s="57"/>
      <c r="AU1995" s="57"/>
      <c r="AV1995" s="57"/>
      <c r="AW1995" s="57"/>
      <c r="AX1995" s="57"/>
      <c r="AY1995" s="57"/>
      <c r="AZ1995" s="57"/>
      <c r="BA1995" s="57"/>
      <c r="BB1995" s="57"/>
      <c r="BC1995" s="57"/>
      <c r="BD1995" s="57"/>
      <c r="BE1995" s="57"/>
      <c r="BF1995" s="57"/>
      <c r="BG1995" s="57"/>
      <c r="BH1995" s="57"/>
      <c r="BI1995" s="57"/>
      <c r="BJ1995" s="57"/>
      <c r="BK1995" s="57"/>
      <c r="BL1995" s="57"/>
      <c r="BM1995" s="57"/>
      <c r="BN1995" s="57"/>
      <c r="BO1995" s="57"/>
      <c r="BP1995" s="57"/>
      <c r="BQ1995" s="57"/>
      <c r="BR1995" s="57"/>
      <c r="BS1995" s="57"/>
      <c r="BT1995" s="57"/>
      <c r="BU1995" s="57"/>
      <c r="BV1995" s="57"/>
      <c r="BW1995" s="57"/>
      <c r="BX1995" s="57"/>
      <c r="BY1995" s="57"/>
    </row>
    <row r="1996" spans="2:77">
      <c r="B1996" s="57"/>
      <c r="C1996" s="56"/>
      <c r="D1996" s="56"/>
      <c r="E1996" s="56"/>
      <c r="F1996" s="56"/>
      <c r="G1996" s="56"/>
      <c r="H1996" s="56"/>
      <c r="I1996" s="56"/>
      <c r="J1996" s="56"/>
      <c r="K1996" s="56"/>
      <c r="L1996" s="56"/>
      <c r="M1996" s="56"/>
      <c r="N1996" s="56"/>
      <c r="O1996" s="56"/>
      <c r="P1996" s="56"/>
      <c r="Q1996" s="56"/>
      <c r="R1996" s="56"/>
      <c r="S1996" s="56"/>
      <c r="T1996" s="56"/>
      <c r="U1996" s="56"/>
      <c r="V1996" s="56"/>
      <c r="W1996" s="57"/>
      <c r="X1996" s="57"/>
      <c r="Y1996" s="57"/>
      <c r="Z1996" s="57"/>
      <c r="AA1996" s="57"/>
      <c r="AB1996" s="57"/>
      <c r="AC1996" s="57"/>
      <c r="AD1996" s="57"/>
      <c r="AE1996" s="57"/>
      <c r="AF1996" s="57"/>
      <c r="AG1996" s="57"/>
      <c r="AH1996" s="57"/>
      <c r="AI1996" s="57"/>
      <c r="AJ1996" s="57"/>
      <c r="AK1996" s="57"/>
      <c r="AL1996" s="57"/>
      <c r="AM1996" s="57"/>
      <c r="AN1996" s="57"/>
      <c r="AO1996" s="57"/>
      <c r="AP1996" s="57"/>
      <c r="AQ1996" s="57"/>
      <c r="AR1996" s="57"/>
      <c r="AS1996" s="57"/>
      <c r="AT1996" s="57"/>
      <c r="AU1996" s="57"/>
      <c r="AV1996" s="57"/>
      <c r="AW1996" s="57"/>
      <c r="AX1996" s="57"/>
      <c r="AY1996" s="57"/>
      <c r="AZ1996" s="57"/>
      <c r="BA1996" s="57"/>
      <c r="BB1996" s="57"/>
      <c r="BC1996" s="57"/>
      <c r="BD1996" s="57"/>
      <c r="BE1996" s="57"/>
      <c r="BF1996" s="57"/>
      <c r="BG1996" s="57"/>
      <c r="BH1996" s="57"/>
      <c r="BI1996" s="57"/>
      <c r="BJ1996" s="57"/>
      <c r="BK1996" s="57"/>
      <c r="BL1996" s="57"/>
      <c r="BM1996" s="57"/>
      <c r="BN1996" s="57"/>
      <c r="BO1996" s="57"/>
      <c r="BP1996" s="57"/>
      <c r="BQ1996" s="57"/>
      <c r="BR1996" s="57"/>
      <c r="BS1996" s="57"/>
      <c r="BT1996" s="57"/>
      <c r="BU1996" s="57"/>
      <c r="BV1996" s="57"/>
      <c r="BW1996" s="57"/>
      <c r="BX1996" s="57"/>
      <c r="BY1996" s="57"/>
    </row>
    <row r="1997" spans="2:77">
      <c r="B1997" s="57"/>
      <c r="C1997" s="56"/>
      <c r="D1997" s="56"/>
      <c r="E1997" s="56"/>
      <c r="F1997" s="56"/>
      <c r="G1997" s="56"/>
      <c r="H1997" s="56"/>
      <c r="I1997" s="56"/>
      <c r="J1997" s="56"/>
      <c r="K1997" s="56"/>
      <c r="L1997" s="56"/>
      <c r="M1997" s="56"/>
      <c r="N1997" s="56"/>
      <c r="O1997" s="56"/>
      <c r="P1997" s="56"/>
      <c r="Q1997" s="56"/>
      <c r="R1997" s="56"/>
      <c r="S1997" s="56"/>
      <c r="T1997" s="56"/>
      <c r="U1997" s="56"/>
      <c r="V1997" s="56"/>
      <c r="W1997" s="57"/>
      <c r="X1997" s="57"/>
      <c r="Y1997" s="57"/>
      <c r="Z1997" s="57"/>
      <c r="AA1997" s="57"/>
      <c r="AB1997" s="57"/>
      <c r="AC1997" s="57"/>
      <c r="AD1997" s="57"/>
      <c r="AE1997" s="57"/>
      <c r="AF1997" s="57"/>
      <c r="AG1997" s="57"/>
      <c r="AH1997" s="57"/>
      <c r="AI1997" s="57"/>
      <c r="AJ1997" s="57"/>
      <c r="AK1997" s="57"/>
      <c r="AL1997" s="57"/>
      <c r="AM1997" s="57"/>
      <c r="AN1997" s="57"/>
      <c r="AO1997" s="57"/>
      <c r="AP1997" s="57"/>
      <c r="AQ1997" s="57"/>
      <c r="AR1997" s="57"/>
      <c r="AS1997" s="57"/>
      <c r="AT1997" s="57"/>
      <c r="AU1997" s="57"/>
      <c r="AV1997" s="57"/>
      <c r="AW1997" s="57"/>
      <c r="AX1997" s="57"/>
      <c r="AY1997" s="57"/>
      <c r="AZ1997" s="57"/>
      <c r="BA1997" s="57"/>
      <c r="BB1997" s="57"/>
      <c r="BC1997" s="57"/>
      <c r="BD1997" s="57"/>
      <c r="BE1997" s="57"/>
      <c r="BF1997" s="57"/>
      <c r="BG1997" s="57"/>
      <c r="BH1997" s="57"/>
      <c r="BI1997" s="57"/>
      <c r="BJ1997" s="57"/>
      <c r="BK1997" s="57"/>
      <c r="BL1997" s="57"/>
      <c r="BM1997" s="57"/>
      <c r="BN1997" s="57"/>
      <c r="BO1997" s="57"/>
      <c r="BP1997" s="57"/>
      <c r="BQ1997" s="57"/>
      <c r="BR1997" s="57"/>
      <c r="BS1997" s="57"/>
      <c r="BT1997" s="57"/>
      <c r="BU1997" s="57"/>
      <c r="BV1997" s="57"/>
      <c r="BW1997" s="57"/>
      <c r="BX1997" s="57"/>
      <c r="BY1997" s="57"/>
    </row>
    <row r="1998" spans="2:77">
      <c r="B1998" s="57"/>
      <c r="C1998" s="56"/>
      <c r="D1998" s="56"/>
      <c r="E1998" s="56"/>
      <c r="F1998" s="56"/>
      <c r="G1998" s="56"/>
      <c r="H1998" s="56"/>
      <c r="I1998" s="56"/>
      <c r="J1998" s="56"/>
      <c r="K1998" s="56"/>
      <c r="L1998" s="56"/>
      <c r="M1998" s="56"/>
      <c r="N1998" s="56"/>
      <c r="O1998" s="56"/>
      <c r="P1998" s="56"/>
      <c r="Q1998" s="56"/>
      <c r="R1998" s="56"/>
      <c r="S1998" s="56"/>
      <c r="T1998" s="56"/>
      <c r="U1998" s="56"/>
      <c r="V1998" s="56"/>
      <c r="W1998" s="57"/>
      <c r="X1998" s="57"/>
      <c r="Y1998" s="57"/>
      <c r="Z1998" s="57"/>
      <c r="AA1998" s="57"/>
      <c r="AB1998" s="57"/>
      <c r="AC1998" s="57"/>
      <c r="AD1998" s="57"/>
      <c r="AE1998" s="57"/>
      <c r="AF1998" s="57"/>
      <c r="AG1998" s="57"/>
      <c r="AH1998" s="57"/>
      <c r="AI1998" s="57"/>
      <c r="AJ1998" s="57"/>
      <c r="AK1998" s="57"/>
      <c r="AL1998" s="57"/>
      <c r="AM1998" s="57"/>
      <c r="AN1998" s="57"/>
      <c r="AO1998" s="57"/>
      <c r="AP1998" s="57"/>
      <c r="AQ1998" s="57"/>
      <c r="AR1998" s="57"/>
      <c r="AS1998" s="57"/>
      <c r="AT1998" s="57"/>
      <c r="AU1998" s="57"/>
      <c r="AV1998" s="57"/>
      <c r="AW1998" s="57"/>
      <c r="AX1998" s="57"/>
      <c r="AY1998" s="57"/>
      <c r="AZ1998" s="57"/>
      <c r="BA1998" s="57"/>
      <c r="BB1998" s="57"/>
      <c r="BC1998" s="57"/>
      <c r="BD1998" s="57"/>
      <c r="BE1998" s="57"/>
      <c r="BF1998" s="57"/>
      <c r="BG1998" s="57"/>
      <c r="BH1998" s="57"/>
      <c r="BI1998" s="57"/>
      <c r="BJ1998" s="57"/>
      <c r="BK1998" s="57"/>
      <c r="BL1998" s="57"/>
      <c r="BM1998" s="57"/>
      <c r="BN1998" s="57"/>
      <c r="BO1998" s="57"/>
      <c r="BP1998" s="57"/>
      <c r="BQ1998" s="57"/>
      <c r="BR1998" s="57"/>
      <c r="BS1998" s="57"/>
      <c r="BT1998" s="57"/>
      <c r="BU1998" s="57"/>
      <c r="BV1998" s="57"/>
      <c r="BW1998" s="57"/>
      <c r="BX1998" s="57"/>
      <c r="BY1998" s="57"/>
    </row>
    <row r="1999" spans="2:77">
      <c r="B1999" s="57"/>
      <c r="C1999" s="56"/>
      <c r="D1999" s="56"/>
      <c r="E1999" s="56"/>
      <c r="F1999" s="56"/>
      <c r="G1999" s="56"/>
      <c r="H1999" s="56"/>
      <c r="I1999" s="56"/>
      <c r="J1999" s="56"/>
      <c r="K1999" s="56"/>
      <c r="L1999" s="56"/>
      <c r="M1999" s="56"/>
      <c r="N1999" s="56"/>
      <c r="O1999" s="56"/>
      <c r="P1999" s="56"/>
      <c r="Q1999" s="56"/>
      <c r="R1999" s="56"/>
      <c r="S1999" s="56"/>
      <c r="T1999" s="56"/>
      <c r="U1999" s="56"/>
      <c r="V1999" s="56"/>
      <c r="W1999" s="57"/>
      <c r="X1999" s="57"/>
      <c r="Y1999" s="57"/>
      <c r="Z1999" s="57"/>
      <c r="AA1999" s="57"/>
      <c r="AB1999" s="57"/>
      <c r="AC1999" s="57"/>
      <c r="AD1999" s="57"/>
      <c r="AE1999" s="57"/>
      <c r="AF1999" s="57"/>
      <c r="AG1999" s="57"/>
      <c r="AH1999" s="57"/>
      <c r="AI1999" s="57"/>
      <c r="AJ1999" s="57"/>
      <c r="AK1999" s="57"/>
      <c r="AL1999" s="57"/>
      <c r="AM1999" s="57"/>
      <c r="AN1999" s="57"/>
      <c r="AO1999" s="57"/>
      <c r="AP1999" s="57"/>
      <c r="AQ1999" s="57"/>
      <c r="AR1999" s="57"/>
      <c r="AS1999" s="57"/>
      <c r="AT1999" s="57"/>
      <c r="AU1999" s="57"/>
      <c r="AV1999" s="57"/>
      <c r="AW1999" s="57"/>
      <c r="AX1999" s="57"/>
      <c r="AY1999" s="57"/>
      <c r="AZ1999" s="57"/>
      <c r="BA1999" s="57"/>
      <c r="BB1999" s="57"/>
      <c r="BC1999" s="57"/>
      <c r="BD1999" s="57"/>
      <c r="BE1999" s="57"/>
      <c r="BF1999" s="57"/>
      <c r="BG1999" s="57"/>
      <c r="BH1999" s="57"/>
      <c r="BI1999" s="57"/>
      <c r="BJ1999" s="57"/>
      <c r="BK1999" s="57"/>
      <c r="BL1999" s="57"/>
      <c r="BM1999" s="57"/>
      <c r="BN1999" s="57"/>
      <c r="BO1999" s="57"/>
      <c r="BP1999" s="57"/>
      <c r="BQ1999" s="57"/>
      <c r="BR1999" s="57"/>
      <c r="BS1999" s="57"/>
      <c r="BT1999" s="57"/>
      <c r="BU1999" s="57"/>
      <c r="BV1999" s="57"/>
      <c r="BW1999" s="57"/>
      <c r="BX1999" s="57"/>
      <c r="BY1999" s="57"/>
    </row>
    <row r="2000" spans="2:77">
      <c r="B2000" s="57"/>
      <c r="C2000" s="56"/>
      <c r="D2000" s="56"/>
      <c r="E2000" s="56"/>
      <c r="F2000" s="56"/>
      <c r="G2000" s="56"/>
      <c r="H2000" s="56"/>
      <c r="I2000" s="56"/>
      <c r="J2000" s="56"/>
      <c r="K2000" s="56"/>
      <c r="L2000" s="56"/>
      <c r="M2000" s="56"/>
      <c r="N2000" s="56"/>
      <c r="O2000" s="56"/>
      <c r="P2000" s="56"/>
      <c r="Q2000" s="56"/>
      <c r="R2000" s="56"/>
      <c r="S2000" s="56"/>
      <c r="T2000" s="56"/>
      <c r="U2000" s="56"/>
      <c r="V2000" s="56"/>
      <c r="W2000" s="57"/>
      <c r="X2000" s="57"/>
      <c r="Y2000" s="57"/>
      <c r="Z2000" s="57"/>
      <c r="AA2000" s="57"/>
      <c r="AB2000" s="57"/>
      <c r="AC2000" s="57"/>
      <c r="AD2000" s="57"/>
      <c r="AE2000" s="57"/>
      <c r="AF2000" s="57"/>
      <c r="AG2000" s="57"/>
      <c r="AH2000" s="57"/>
      <c r="AI2000" s="57"/>
      <c r="AJ2000" s="57"/>
      <c r="AK2000" s="57"/>
      <c r="AL2000" s="57"/>
      <c r="AM2000" s="57"/>
      <c r="AN2000" s="57"/>
      <c r="AO2000" s="57"/>
      <c r="AP2000" s="57"/>
      <c r="AQ2000" s="57"/>
      <c r="AR2000" s="57"/>
      <c r="AS2000" s="57"/>
      <c r="AT2000" s="57"/>
      <c r="AU2000" s="57"/>
      <c r="AV2000" s="57"/>
      <c r="AW2000" s="57"/>
      <c r="AX2000" s="57"/>
      <c r="AY2000" s="57"/>
      <c r="AZ2000" s="57"/>
      <c r="BA2000" s="57"/>
      <c r="BB2000" s="57"/>
      <c r="BC2000" s="57"/>
      <c r="BD2000" s="57"/>
      <c r="BE2000" s="57"/>
      <c r="BF2000" s="57"/>
      <c r="BG2000" s="57"/>
      <c r="BH2000" s="57"/>
      <c r="BI2000" s="57"/>
      <c r="BJ2000" s="57"/>
      <c r="BK2000" s="57"/>
      <c r="BL2000" s="57"/>
      <c r="BM2000" s="57"/>
      <c r="BN2000" s="57"/>
      <c r="BO2000" s="57"/>
      <c r="BP2000" s="57"/>
      <c r="BQ2000" s="57"/>
      <c r="BR2000" s="57"/>
      <c r="BS2000" s="57"/>
      <c r="BT2000" s="57"/>
      <c r="BU2000" s="57"/>
      <c r="BV2000" s="57"/>
      <c r="BW2000" s="57"/>
      <c r="BX2000" s="57"/>
      <c r="BY2000" s="57"/>
    </row>
    <row r="2001" spans="2:77">
      <c r="B2001" s="57"/>
      <c r="C2001" s="56"/>
      <c r="D2001" s="56"/>
      <c r="E2001" s="56"/>
      <c r="F2001" s="56"/>
      <c r="G2001" s="56"/>
      <c r="H2001" s="56"/>
      <c r="I2001" s="56"/>
      <c r="J2001" s="56"/>
      <c r="K2001" s="56"/>
      <c r="L2001" s="56"/>
      <c r="M2001" s="56"/>
      <c r="N2001" s="56"/>
      <c r="O2001" s="56"/>
      <c r="P2001" s="56"/>
      <c r="Q2001" s="56"/>
      <c r="R2001" s="56"/>
      <c r="S2001" s="56"/>
      <c r="T2001" s="56"/>
      <c r="U2001" s="56"/>
      <c r="V2001" s="56"/>
      <c r="W2001" s="57"/>
      <c r="X2001" s="57"/>
      <c r="Y2001" s="57"/>
      <c r="Z2001" s="57"/>
      <c r="AA2001" s="57"/>
      <c r="AB2001" s="57"/>
      <c r="AC2001" s="57"/>
      <c r="AD2001" s="57"/>
      <c r="AE2001" s="57"/>
      <c r="AF2001" s="57"/>
      <c r="AG2001" s="57"/>
      <c r="AH2001" s="57"/>
      <c r="AI2001" s="57"/>
      <c r="AJ2001" s="57"/>
      <c r="AK2001" s="57"/>
      <c r="AL2001" s="57"/>
      <c r="AM2001" s="57"/>
      <c r="AN2001" s="57"/>
      <c r="AO2001" s="57"/>
      <c r="AP2001" s="57"/>
      <c r="AQ2001" s="57"/>
      <c r="AR2001" s="57"/>
      <c r="AS2001" s="57"/>
      <c r="AT2001" s="57"/>
      <c r="AU2001" s="57"/>
      <c r="AV2001" s="57"/>
      <c r="AW2001" s="57"/>
      <c r="AX2001" s="57"/>
      <c r="AY2001" s="57"/>
      <c r="AZ2001" s="57"/>
      <c r="BA2001" s="57"/>
      <c r="BB2001" s="57"/>
      <c r="BC2001" s="57"/>
      <c r="BD2001" s="57"/>
      <c r="BE2001" s="57"/>
      <c r="BF2001" s="57"/>
      <c r="BG2001" s="57"/>
      <c r="BH2001" s="57"/>
      <c r="BI2001" s="57"/>
      <c r="BJ2001" s="57"/>
      <c r="BK2001" s="57"/>
      <c r="BL2001" s="57"/>
      <c r="BM2001" s="57"/>
      <c r="BN2001" s="57"/>
      <c r="BO2001" s="57"/>
      <c r="BP2001" s="57"/>
      <c r="BQ2001" s="57"/>
      <c r="BR2001" s="57"/>
      <c r="BS2001" s="57"/>
      <c r="BT2001" s="57"/>
      <c r="BU2001" s="57"/>
      <c r="BV2001" s="57"/>
      <c r="BW2001" s="57"/>
      <c r="BX2001" s="57"/>
      <c r="BY2001" s="57"/>
    </row>
    <row r="2002" spans="2:77">
      <c r="B2002" s="57"/>
      <c r="C2002" s="56"/>
      <c r="D2002" s="56"/>
      <c r="E2002" s="56"/>
      <c r="F2002" s="56"/>
      <c r="G2002" s="56"/>
      <c r="H2002" s="56"/>
      <c r="I2002" s="56"/>
      <c r="J2002" s="56"/>
      <c r="K2002" s="56"/>
      <c r="L2002" s="56"/>
      <c r="M2002" s="56"/>
      <c r="N2002" s="56"/>
      <c r="O2002" s="56"/>
      <c r="P2002" s="56"/>
      <c r="Q2002" s="56"/>
      <c r="R2002" s="56"/>
      <c r="S2002" s="56"/>
      <c r="T2002" s="56"/>
      <c r="U2002" s="56"/>
      <c r="V2002" s="56"/>
      <c r="W2002" s="57"/>
      <c r="X2002" s="57"/>
      <c r="Y2002" s="57"/>
      <c r="Z2002" s="57"/>
      <c r="AA2002" s="57"/>
      <c r="AB2002" s="57"/>
      <c r="AC2002" s="57"/>
      <c r="AD2002" s="57"/>
      <c r="AE2002" s="57"/>
      <c r="AF2002" s="57"/>
      <c r="AG2002" s="57"/>
      <c r="AH2002" s="57"/>
      <c r="AI2002" s="57"/>
      <c r="AJ2002" s="57"/>
      <c r="AK2002" s="57"/>
      <c r="AL2002" s="57"/>
      <c r="AM2002" s="57"/>
      <c r="AN2002" s="57"/>
      <c r="AO2002" s="57"/>
      <c r="AP2002" s="57"/>
      <c r="AQ2002" s="57"/>
      <c r="AR2002" s="57"/>
      <c r="AS2002" s="57"/>
      <c r="AT2002" s="57"/>
      <c r="AU2002" s="57"/>
      <c r="AV2002" s="57"/>
      <c r="AW2002" s="57"/>
      <c r="AX2002" s="57"/>
      <c r="AY2002" s="57"/>
      <c r="AZ2002" s="57"/>
      <c r="BA2002" s="57"/>
      <c r="BB2002" s="57"/>
      <c r="BC2002" s="57"/>
      <c r="BD2002" s="57"/>
      <c r="BE2002" s="57"/>
      <c r="BF2002" s="57"/>
      <c r="BG2002" s="57"/>
      <c r="BH2002" s="57"/>
      <c r="BI2002" s="57"/>
      <c r="BJ2002" s="57"/>
      <c r="BK2002" s="57"/>
      <c r="BL2002" s="57"/>
      <c r="BM2002" s="57"/>
      <c r="BN2002" s="57"/>
      <c r="BO2002" s="57"/>
      <c r="BP2002" s="57"/>
      <c r="BQ2002" s="57"/>
      <c r="BR2002" s="57"/>
      <c r="BS2002" s="57"/>
      <c r="BT2002" s="57"/>
      <c r="BU2002" s="57"/>
      <c r="BV2002" s="57"/>
      <c r="BW2002" s="57"/>
      <c r="BX2002" s="57"/>
      <c r="BY2002" s="57"/>
    </row>
    <row r="2003" spans="2:77">
      <c r="B2003" s="57"/>
      <c r="C2003" s="56"/>
      <c r="D2003" s="56"/>
      <c r="E2003" s="56"/>
      <c r="F2003" s="56"/>
      <c r="G2003" s="56"/>
      <c r="H2003" s="56"/>
      <c r="I2003" s="56"/>
      <c r="J2003" s="56"/>
      <c r="K2003" s="56"/>
      <c r="L2003" s="56"/>
      <c r="M2003" s="56"/>
      <c r="N2003" s="56"/>
      <c r="O2003" s="56"/>
      <c r="P2003" s="56"/>
      <c r="Q2003" s="56"/>
      <c r="R2003" s="56"/>
      <c r="S2003" s="56"/>
      <c r="T2003" s="56"/>
      <c r="U2003" s="56"/>
      <c r="V2003" s="56"/>
      <c r="W2003" s="57"/>
      <c r="X2003" s="57"/>
      <c r="Y2003" s="57"/>
      <c r="Z2003" s="57"/>
      <c r="AA2003" s="57"/>
      <c r="AB2003" s="57"/>
      <c r="AC2003" s="57"/>
      <c r="AD2003" s="57"/>
      <c r="AE2003" s="57"/>
      <c r="AF2003" s="57"/>
      <c r="AG2003" s="57"/>
      <c r="AH2003" s="57"/>
      <c r="AI2003" s="57"/>
      <c r="AJ2003" s="57"/>
      <c r="AK2003" s="57"/>
      <c r="AL2003" s="57"/>
      <c r="AM2003" s="57"/>
      <c r="AN2003" s="57"/>
      <c r="AO2003" s="57"/>
      <c r="AP2003" s="57"/>
      <c r="AQ2003" s="57"/>
      <c r="AR2003" s="57"/>
      <c r="AS2003" s="57"/>
      <c r="AT2003" s="57"/>
      <c r="AU2003" s="57"/>
      <c r="AV2003" s="57"/>
      <c r="AW2003" s="57"/>
      <c r="AX2003" s="57"/>
      <c r="AY2003" s="57"/>
      <c r="AZ2003" s="57"/>
      <c r="BA2003" s="57"/>
      <c r="BB2003" s="57"/>
      <c r="BC2003" s="57"/>
      <c r="BD2003" s="57"/>
      <c r="BE2003" s="57"/>
      <c r="BF2003" s="57"/>
      <c r="BG2003" s="57"/>
      <c r="BH2003" s="57"/>
      <c r="BI2003" s="57"/>
      <c r="BJ2003" s="57"/>
      <c r="BK2003" s="57"/>
      <c r="BL2003" s="57"/>
      <c r="BM2003" s="57"/>
      <c r="BN2003" s="57"/>
      <c r="BO2003" s="57"/>
      <c r="BP2003" s="57"/>
      <c r="BQ2003" s="57"/>
      <c r="BR2003" s="57"/>
      <c r="BS2003" s="57"/>
      <c r="BT2003" s="57"/>
      <c r="BU2003" s="57"/>
      <c r="BV2003" s="57"/>
      <c r="BW2003" s="57"/>
      <c r="BX2003" s="57"/>
      <c r="BY2003" s="57"/>
    </row>
    <row r="2004" spans="2:77">
      <c r="B2004" s="57"/>
      <c r="C2004" s="56"/>
      <c r="D2004" s="56"/>
      <c r="E2004" s="56"/>
      <c r="F2004" s="56"/>
      <c r="G2004" s="56"/>
      <c r="H2004" s="56"/>
      <c r="I2004" s="56"/>
      <c r="J2004" s="56"/>
      <c r="K2004" s="56"/>
      <c r="L2004" s="56"/>
      <c r="M2004" s="56"/>
      <c r="N2004" s="56"/>
      <c r="O2004" s="56"/>
      <c r="P2004" s="56"/>
      <c r="Q2004" s="56"/>
      <c r="R2004" s="56"/>
      <c r="S2004" s="56"/>
      <c r="T2004" s="56"/>
      <c r="U2004" s="56"/>
      <c r="V2004" s="56"/>
      <c r="W2004" s="57"/>
      <c r="X2004" s="57"/>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57"/>
      <c r="BJ2004" s="57"/>
      <c r="BK2004" s="57"/>
      <c r="BL2004" s="57"/>
      <c r="BM2004" s="57"/>
      <c r="BN2004" s="57"/>
      <c r="BO2004" s="57"/>
      <c r="BP2004" s="57"/>
      <c r="BQ2004" s="57"/>
      <c r="BR2004" s="57"/>
      <c r="BS2004" s="57"/>
      <c r="BT2004" s="57"/>
      <c r="BU2004" s="57"/>
      <c r="BV2004" s="57"/>
      <c r="BW2004" s="57"/>
      <c r="BX2004" s="57"/>
      <c r="BY2004" s="57"/>
    </row>
    <row r="2005" spans="2:77">
      <c r="B2005" s="57"/>
      <c r="C2005" s="56"/>
      <c r="D2005" s="56"/>
      <c r="E2005" s="56"/>
      <c r="F2005" s="56"/>
      <c r="G2005" s="56"/>
      <c r="H2005" s="56"/>
      <c r="I2005" s="56"/>
      <c r="J2005" s="56"/>
      <c r="K2005" s="56"/>
      <c r="L2005" s="56"/>
      <c r="M2005" s="56"/>
      <c r="N2005" s="56"/>
      <c r="O2005" s="56"/>
      <c r="P2005" s="56"/>
      <c r="Q2005" s="56"/>
      <c r="R2005" s="56"/>
      <c r="S2005" s="56"/>
      <c r="T2005" s="56"/>
      <c r="U2005" s="56"/>
      <c r="V2005" s="56"/>
      <c r="W2005" s="57"/>
      <c r="X2005" s="57"/>
      <c r="Y2005" s="57"/>
      <c r="Z2005" s="57"/>
      <c r="AA2005" s="57"/>
      <c r="AB2005" s="57"/>
      <c r="AC2005" s="57"/>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row>
    <row r="2006" spans="2:77">
      <c r="B2006" s="57"/>
      <c r="C2006" s="56"/>
      <c r="D2006" s="56"/>
      <c r="E2006" s="56"/>
      <c r="F2006" s="56"/>
      <c r="G2006" s="56"/>
      <c r="H2006" s="56"/>
      <c r="I2006" s="56"/>
      <c r="J2006" s="56"/>
      <c r="K2006" s="56"/>
      <c r="L2006" s="56"/>
      <c r="M2006" s="56"/>
      <c r="N2006" s="56"/>
      <c r="O2006" s="56"/>
      <c r="P2006" s="56"/>
      <c r="Q2006" s="56"/>
      <c r="R2006" s="56"/>
      <c r="S2006" s="56"/>
      <c r="T2006" s="56"/>
      <c r="U2006" s="56"/>
      <c r="V2006" s="56"/>
      <c r="W2006" s="57"/>
      <c r="X2006" s="57"/>
      <c r="Y2006" s="57"/>
      <c r="Z2006" s="57"/>
      <c r="AA2006" s="57"/>
      <c r="AB2006" s="57"/>
      <c r="AC2006" s="57"/>
      <c r="AD2006" s="57"/>
      <c r="AE2006" s="57"/>
      <c r="AF2006" s="57"/>
      <c r="AG2006" s="57"/>
      <c r="AH2006" s="57"/>
      <c r="AI2006" s="57"/>
      <c r="AJ2006" s="57"/>
      <c r="AK2006" s="57"/>
      <c r="AL2006" s="57"/>
      <c r="AM2006" s="57"/>
      <c r="AN2006" s="57"/>
      <c r="AO2006" s="57"/>
      <c r="AP2006" s="57"/>
      <c r="AQ2006" s="57"/>
      <c r="AR2006" s="57"/>
      <c r="AS2006" s="57"/>
      <c r="AT2006" s="57"/>
      <c r="AU2006" s="57"/>
      <c r="AV2006" s="57"/>
      <c r="AW2006" s="57"/>
      <c r="AX2006" s="57"/>
      <c r="AY2006" s="57"/>
      <c r="AZ2006" s="57"/>
      <c r="BA2006" s="57"/>
      <c r="BB2006" s="57"/>
      <c r="BC2006" s="57"/>
      <c r="BD2006" s="57"/>
      <c r="BE2006" s="57"/>
      <c r="BF2006" s="57"/>
      <c r="BG2006" s="57"/>
      <c r="BH2006" s="57"/>
      <c r="BI2006" s="57"/>
      <c r="BJ2006" s="57"/>
      <c r="BK2006" s="57"/>
      <c r="BL2006" s="57"/>
      <c r="BM2006" s="57"/>
      <c r="BN2006" s="57"/>
      <c r="BO2006" s="57"/>
      <c r="BP2006" s="57"/>
      <c r="BQ2006" s="57"/>
      <c r="BR2006" s="57"/>
      <c r="BS2006" s="57"/>
      <c r="BT2006" s="57"/>
      <c r="BU2006" s="57"/>
      <c r="BV2006" s="57"/>
      <c r="BW2006" s="57"/>
      <c r="BX2006" s="57"/>
      <c r="BY2006" s="57"/>
    </row>
    <row r="2007" spans="2:77">
      <c r="B2007" s="57"/>
      <c r="C2007" s="56"/>
      <c r="D2007" s="56"/>
      <c r="E2007" s="56"/>
      <c r="F2007" s="56"/>
      <c r="G2007" s="56"/>
      <c r="H2007" s="56"/>
      <c r="I2007" s="56"/>
      <c r="J2007" s="56"/>
      <c r="K2007" s="56"/>
      <c r="L2007" s="56"/>
      <c r="M2007" s="56"/>
      <c r="N2007" s="56"/>
      <c r="O2007" s="56"/>
      <c r="P2007" s="56"/>
      <c r="Q2007" s="56"/>
      <c r="R2007" s="56"/>
      <c r="S2007" s="56"/>
      <c r="T2007" s="56"/>
      <c r="U2007" s="56"/>
      <c r="V2007" s="56"/>
      <c r="W2007" s="57"/>
      <c r="X2007" s="57"/>
      <c r="Y2007" s="57"/>
      <c r="Z2007" s="57"/>
      <c r="AA2007" s="57"/>
      <c r="AB2007" s="57"/>
      <c r="AC2007" s="57"/>
      <c r="AD2007" s="57"/>
      <c r="AE2007" s="57"/>
      <c r="AF2007" s="57"/>
      <c r="AG2007" s="57"/>
      <c r="AH2007" s="57"/>
      <c r="AI2007" s="57"/>
      <c r="AJ2007" s="57"/>
      <c r="AK2007" s="57"/>
      <c r="AL2007" s="57"/>
      <c r="AM2007" s="57"/>
      <c r="AN2007" s="57"/>
      <c r="AO2007" s="57"/>
      <c r="AP2007" s="57"/>
      <c r="AQ2007" s="57"/>
      <c r="AR2007" s="57"/>
      <c r="AS2007" s="57"/>
      <c r="AT2007" s="57"/>
      <c r="AU2007" s="57"/>
      <c r="AV2007" s="57"/>
      <c r="AW2007" s="57"/>
      <c r="AX2007" s="57"/>
      <c r="AY2007" s="57"/>
      <c r="AZ2007" s="57"/>
      <c r="BA2007" s="57"/>
      <c r="BB2007" s="57"/>
      <c r="BC2007" s="57"/>
      <c r="BD2007" s="57"/>
      <c r="BE2007" s="57"/>
      <c r="BF2007" s="57"/>
      <c r="BG2007" s="57"/>
      <c r="BH2007" s="57"/>
      <c r="BI2007" s="57"/>
      <c r="BJ2007" s="57"/>
      <c r="BK2007" s="57"/>
      <c r="BL2007" s="57"/>
      <c r="BM2007" s="57"/>
      <c r="BN2007" s="57"/>
      <c r="BO2007" s="57"/>
      <c r="BP2007" s="57"/>
      <c r="BQ2007" s="57"/>
      <c r="BR2007" s="57"/>
      <c r="BS2007" s="57"/>
      <c r="BT2007" s="57"/>
      <c r="BU2007" s="57"/>
      <c r="BV2007" s="57"/>
      <c r="BW2007" s="57"/>
      <c r="BX2007" s="57"/>
      <c r="BY2007" s="57"/>
    </row>
    <row r="2008" spans="2:77">
      <c r="B2008" s="57"/>
      <c r="C2008" s="56"/>
      <c r="D2008" s="56"/>
      <c r="E2008" s="56"/>
      <c r="F2008" s="56"/>
      <c r="G2008" s="56"/>
      <c r="H2008" s="56"/>
      <c r="I2008" s="56"/>
      <c r="J2008" s="56"/>
      <c r="K2008" s="56"/>
      <c r="L2008" s="56"/>
      <c r="M2008" s="56"/>
      <c r="N2008" s="56"/>
      <c r="O2008" s="56"/>
      <c r="P2008" s="56"/>
      <c r="Q2008" s="56"/>
      <c r="R2008" s="56"/>
      <c r="S2008" s="56"/>
      <c r="T2008" s="56"/>
      <c r="U2008" s="56"/>
      <c r="V2008" s="56"/>
      <c r="W2008" s="57"/>
      <c r="X2008" s="57"/>
      <c r="Y2008" s="57"/>
      <c r="Z2008" s="57"/>
      <c r="AA2008" s="57"/>
      <c r="AB2008" s="57"/>
      <c r="AC2008" s="57"/>
      <c r="AD2008" s="57"/>
      <c r="AE2008" s="57"/>
      <c r="AF2008" s="57"/>
      <c r="AG2008" s="57"/>
      <c r="AH2008" s="57"/>
      <c r="AI2008" s="57"/>
      <c r="AJ2008" s="57"/>
      <c r="AK2008" s="57"/>
      <c r="AL2008" s="57"/>
      <c r="AM2008" s="57"/>
      <c r="AN2008" s="57"/>
      <c r="AO2008" s="57"/>
      <c r="AP2008" s="57"/>
      <c r="AQ2008" s="57"/>
      <c r="AR2008" s="57"/>
      <c r="AS2008" s="57"/>
      <c r="AT2008" s="57"/>
      <c r="AU2008" s="57"/>
      <c r="AV2008" s="57"/>
      <c r="AW2008" s="57"/>
      <c r="AX2008" s="57"/>
      <c r="AY2008" s="57"/>
      <c r="AZ2008" s="57"/>
      <c r="BA2008" s="57"/>
      <c r="BB2008" s="57"/>
      <c r="BC2008" s="57"/>
      <c r="BD2008" s="57"/>
      <c r="BE2008" s="57"/>
      <c r="BF2008" s="57"/>
      <c r="BG2008" s="57"/>
      <c r="BH2008" s="57"/>
      <c r="BI2008" s="57"/>
      <c r="BJ2008" s="57"/>
      <c r="BK2008" s="57"/>
      <c r="BL2008" s="57"/>
      <c r="BM2008" s="57"/>
      <c r="BN2008" s="57"/>
      <c r="BO2008" s="57"/>
      <c r="BP2008" s="57"/>
      <c r="BQ2008" s="57"/>
      <c r="BR2008" s="57"/>
      <c r="BS2008" s="57"/>
      <c r="BT2008" s="57"/>
      <c r="BU2008" s="57"/>
      <c r="BV2008" s="57"/>
      <c r="BW2008" s="57"/>
      <c r="BX2008" s="57"/>
      <c r="BY2008" s="57"/>
    </row>
    <row r="2009" spans="2:77">
      <c r="B2009" s="57"/>
      <c r="C2009" s="56"/>
      <c r="D2009" s="56"/>
      <c r="E2009" s="56"/>
      <c r="F2009" s="56"/>
      <c r="G2009" s="56"/>
      <c r="H2009" s="56"/>
      <c r="I2009" s="56"/>
      <c r="J2009" s="56"/>
      <c r="K2009" s="56"/>
      <c r="L2009" s="56"/>
      <c r="M2009" s="56"/>
      <c r="N2009" s="56"/>
      <c r="O2009" s="56"/>
      <c r="P2009" s="56"/>
      <c r="Q2009" s="56"/>
      <c r="R2009" s="56"/>
      <c r="S2009" s="56"/>
      <c r="T2009" s="56"/>
      <c r="U2009" s="56"/>
      <c r="V2009" s="56"/>
      <c r="W2009" s="57"/>
      <c r="X2009" s="57"/>
      <c r="Y2009" s="57"/>
      <c r="Z2009" s="57"/>
      <c r="AA2009" s="57"/>
      <c r="AB2009" s="57"/>
      <c r="AC2009" s="57"/>
      <c r="AD2009" s="57"/>
      <c r="AE2009" s="57"/>
      <c r="AF2009" s="57"/>
      <c r="AG2009" s="57"/>
      <c r="AH2009" s="57"/>
      <c r="AI2009" s="57"/>
      <c r="AJ2009" s="57"/>
      <c r="AK2009" s="57"/>
      <c r="AL2009" s="57"/>
      <c r="AM2009" s="57"/>
      <c r="AN2009" s="57"/>
      <c r="AO2009" s="57"/>
      <c r="AP2009" s="57"/>
      <c r="AQ2009" s="57"/>
      <c r="AR2009" s="57"/>
      <c r="AS2009" s="57"/>
      <c r="AT2009" s="57"/>
      <c r="AU2009" s="57"/>
      <c r="AV2009" s="57"/>
      <c r="AW2009" s="57"/>
      <c r="AX2009" s="57"/>
      <c r="AY2009" s="57"/>
      <c r="AZ2009" s="57"/>
      <c r="BA2009" s="57"/>
      <c r="BB2009" s="57"/>
      <c r="BC2009" s="57"/>
      <c r="BD2009" s="57"/>
      <c r="BE2009" s="57"/>
      <c r="BF2009" s="57"/>
      <c r="BG2009" s="57"/>
      <c r="BH2009" s="57"/>
      <c r="BI2009" s="57"/>
      <c r="BJ2009" s="57"/>
      <c r="BK2009" s="57"/>
      <c r="BL2009" s="57"/>
      <c r="BM2009" s="57"/>
      <c r="BN2009" s="57"/>
      <c r="BO2009" s="57"/>
      <c r="BP2009" s="57"/>
      <c r="BQ2009" s="57"/>
      <c r="BR2009" s="57"/>
      <c r="BS2009" s="57"/>
      <c r="BT2009" s="57"/>
      <c r="BU2009" s="57"/>
      <c r="BV2009" s="57"/>
      <c r="BW2009" s="57"/>
      <c r="BX2009" s="57"/>
      <c r="BY2009" s="57"/>
    </row>
    <row r="2010" spans="2:77">
      <c r="B2010" s="57"/>
      <c r="C2010" s="56"/>
      <c r="D2010" s="56"/>
      <c r="E2010" s="56"/>
      <c r="F2010" s="56"/>
      <c r="G2010" s="56"/>
      <c r="H2010" s="56"/>
      <c r="I2010" s="56"/>
      <c r="J2010" s="56"/>
      <c r="K2010" s="56"/>
      <c r="L2010" s="56"/>
      <c r="M2010" s="56"/>
      <c r="N2010" s="56"/>
      <c r="O2010" s="56"/>
      <c r="P2010" s="56"/>
      <c r="Q2010" s="56"/>
      <c r="R2010" s="56"/>
      <c r="S2010" s="56"/>
      <c r="T2010" s="56"/>
      <c r="U2010" s="56"/>
      <c r="V2010" s="56"/>
      <c r="W2010" s="57"/>
      <c r="X2010" s="57"/>
      <c r="Y2010" s="57"/>
      <c r="Z2010" s="57"/>
      <c r="AA2010" s="57"/>
      <c r="AB2010" s="57"/>
      <c r="AC2010" s="57"/>
      <c r="AD2010" s="57"/>
      <c r="AE2010" s="57"/>
      <c r="AF2010" s="57"/>
      <c r="AG2010" s="57"/>
      <c r="AH2010" s="57"/>
      <c r="AI2010" s="57"/>
      <c r="AJ2010" s="57"/>
      <c r="AK2010" s="57"/>
      <c r="AL2010" s="57"/>
      <c r="AM2010" s="57"/>
      <c r="AN2010" s="57"/>
      <c r="AO2010" s="57"/>
      <c r="AP2010" s="57"/>
      <c r="AQ2010" s="57"/>
      <c r="AR2010" s="57"/>
      <c r="AS2010" s="57"/>
      <c r="AT2010" s="57"/>
      <c r="AU2010" s="57"/>
      <c r="AV2010" s="57"/>
      <c r="AW2010" s="57"/>
      <c r="AX2010" s="57"/>
      <c r="AY2010" s="57"/>
      <c r="AZ2010" s="57"/>
      <c r="BA2010" s="57"/>
      <c r="BB2010" s="57"/>
      <c r="BC2010" s="57"/>
      <c r="BD2010" s="57"/>
      <c r="BE2010" s="57"/>
      <c r="BF2010" s="57"/>
      <c r="BG2010" s="57"/>
      <c r="BH2010" s="57"/>
      <c r="BI2010" s="57"/>
      <c r="BJ2010" s="57"/>
      <c r="BK2010" s="57"/>
      <c r="BL2010" s="57"/>
      <c r="BM2010" s="57"/>
      <c r="BN2010" s="57"/>
      <c r="BO2010" s="57"/>
      <c r="BP2010" s="57"/>
      <c r="BQ2010" s="57"/>
      <c r="BR2010" s="57"/>
      <c r="BS2010" s="57"/>
      <c r="BT2010" s="57"/>
      <c r="BU2010" s="57"/>
      <c r="BV2010" s="57"/>
      <c r="BW2010" s="57"/>
      <c r="BX2010" s="57"/>
      <c r="BY2010" s="57"/>
    </row>
    <row r="2011" spans="2:77">
      <c r="B2011" s="57"/>
      <c r="C2011" s="56"/>
      <c r="D2011" s="56"/>
      <c r="E2011" s="56"/>
      <c r="F2011" s="56"/>
      <c r="G2011" s="56"/>
      <c r="H2011" s="56"/>
      <c r="I2011" s="56"/>
      <c r="J2011" s="56"/>
      <c r="K2011" s="56"/>
      <c r="L2011" s="56"/>
      <c r="M2011" s="56"/>
      <c r="N2011" s="56"/>
      <c r="O2011" s="56"/>
      <c r="P2011" s="56"/>
      <c r="Q2011" s="56"/>
      <c r="R2011" s="56"/>
      <c r="S2011" s="56"/>
      <c r="T2011" s="56"/>
      <c r="U2011" s="56"/>
      <c r="V2011" s="56"/>
      <c r="W2011" s="57"/>
      <c r="X2011" s="57"/>
      <c r="Y2011" s="57"/>
      <c r="Z2011" s="57"/>
      <c r="AA2011" s="57"/>
      <c r="AB2011" s="57"/>
      <c r="AC2011" s="57"/>
      <c r="AD2011" s="57"/>
      <c r="AE2011" s="57"/>
      <c r="AF2011" s="57"/>
      <c r="AG2011" s="57"/>
      <c r="AH2011" s="57"/>
      <c r="AI2011" s="57"/>
      <c r="AJ2011" s="57"/>
      <c r="AK2011" s="57"/>
      <c r="AL2011" s="57"/>
      <c r="AM2011" s="57"/>
      <c r="AN2011" s="57"/>
      <c r="AO2011" s="57"/>
      <c r="AP2011" s="57"/>
      <c r="AQ2011" s="57"/>
      <c r="AR2011" s="57"/>
      <c r="AS2011" s="57"/>
      <c r="AT2011" s="57"/>
      <c r="AU2011" s="57"/>
      <c r="AV2011" s="57"/>
      <c r="AW2011" s="57"/>
      <c r="AX2011" s="57"/>
      <c r="AY2011" s="57"/>
      <c r="AZ2011" s="57"/>
      <c r="BA2011" s="57"/>
      <c r="BB2011" s="57"/>
      <c r="BC2011" s="57"/>
      <c r="BD2011" s="57"/>
      <c r="BE2011" s="57"/>
      <c r="BF2011" s="57"/>
      <c r="BG2011" s="57"/>
      <c r="BH2011" s="57"/>
      <c r="BI2011" s="57"/>
      <c r="BJ2011" s="57"/>
      <c r="BK2011" s="57"/>
      <c r="BL2011" s="57"/>
      <c r="BM2011" s="57"/>
      <c r="BN2011" s="57"/>
      <c r="BO2011" s="57"/>
      <c r="BP2011" s="57"/>
      <c r="BQ2011" s="57"/>
      <c r="BR2011" s="57"/>
      <c r="BS2011" s="57"/>
      <c r="BT2011" s="57"/>
      <c r="BU2011" s="57"/>
      <c r="BV2011" s="57"/>
      <c r="BW2011" s="57"/>
      <c r="BX2011" s="57"/>
      <c r="BY2011" s="57"/>
    </row>
    <row r="2012" spans="2:77">
      <c r="B2012" s="57"/>
      <c r="C2012" s="56"/>
      <c r="D2012" s="56"/>
      <c r="E2012" s="56"/>
      <c r="F2012" s="56"/>
      <c r="G2012" s="56"/>
      <c r="H2012" s="56"/>
      <c r="I2012" s="56"/>
      <c r="J2012" s="56"/>
      <c r="K2012" s="56"/>
      <c r="L2012" s="56"/>
      <c r="M2012" s="56"/>
      <c r="N2012" s="56"/>
      <c r="O2012" s="56"/>
      <c r="P2012" s="56"/>
      <c r="Q2012" s="56"/>
      <c r="R2012" s="56"/>
      <c r="S2012" s="56"/>
      <c r="T2012" s="56"/>
      <c r="U2012" s="56"/>
      <c r="V2012" s="56"/>
      <c r="W2012" s="57"/>
      <c r="X2012" s="57"/>
      <c r="Y2012" s="57"/>
      <c r="Z2012" s="57"/>
      <c r="AA2012" s="57"/>
      <c r="AB2012" s="57"/>
      <c r="AC2012" s="57"/>
      <c r="AD2012" s="57"/>
      <c r="AE2012" s="57"/>
      <c r="AF2012" s="57"/>
      <c r="AG2012" s="57"/>
      <c r="AH2012" s="57"/>
      <c r="AI2012" s="57"/>
      <c r="AJ2012" s="57"/>
      <c r="AK2012" s="57"/>
      <c r="AL2012" s="57"/>
      <c r="AM2012" s="57"/>
      <c r="AN2012" s="57"/>
      <c r="AO2012" s="57"/>
      <c r="AP2012" s="57"/>
      <c r="AQ2012" s="57"/>
      <c r="AR2012" s="57"/>
      <c r="AS2012" s="57"/>
      <c r="AT2012" s="57"/>
      <c r="AU2012" s="57"/>
      <c r="AV2012" s="57"/>
      <c r="AW2012" s="57"/>
      <c r="AX2012" s="57"/>
      <c r="AY2012" s="57"/>
      <c r="AZ2012" s="57"/>
      <c r="BA2012" s="57"/>
      <c r="BB2012" s="57"/>
      <c r="BC2012" s="57"/>
      <c r="BD2012" s="57"/>
      <c r="BE2012" s="57"/>
      <c r="BF2012" s="57"/>
      <c r="BG2012" s="57"/>
      <c r="BH2012" s="57"/>
      <c r="BI2012" s="57"/>
      <c r="BJ2012" s="57"/>
      <c r="BK2012" s="57"/>
      <c r="BL2012" s="57"/>
      <c r="BM2012" s="57"/>
      <c r="BN2012" s="57"/>
      <c r="BO2012" s="57"/>
      <c r="BP2012" s="57"/>
      <c r="BQ2012" s="57"/>
      <c r="BR2012" s="57"/>
      <c r="BS2012" s="57"/>
      <c r="BT2012" s="57"/>
      <c r="BU2012" s="57"/>
      <c r="BV2012" s="57"/>
      <c r="BW2012" s="57"/>
      <c r="BX2012" s="57"/>
      <c r="BY2012" s="57"/>
    </row>
    <row r="2013" spans="2:77">
      <c r="B2013" s="57"/>
      <c r="C2013" s="56"/>
      <c r="D2013" s="56"/>
      <c r="E2013" s="56"/>
      <c r="F2013" s="56"/>
      <c r="G2013" s="56"/>
      <c r="H2013" s="56"/>
      <c r="I2013" s="56"/>
      <c r="J2013" s="56"/>
      <c r="K2013" s="56"/>
      <c r="L2013" s="56"/>
      <c r="M2013" s="56"/>
      <c r="N2013" s="56"/>
      <c r="O2013" s="56"/>
      <c r="P2013" s="56"/>
      <c r="Q2013" s="56"/>
      <c r="R2013" s="56"/>
      <c r="S2013" s="56"/>
      <c r="T2013" s="56"/>
      <c r="U2013" s="56"/>
      <c r="V2013" s="56"/>
      <c r="W2013" s="57"/>
      <c r="X2013" s="57"/>
      <c r="Y2013" s="57"/>
      <c r="Z2013" s="57"/>
      <c r="AA2013" s="57"/>
      <c r="AB2013" s="57"/>
      <c r="AC2013" s="57"/>
      <c r="AD2013" s="57"/>
      <c r="AE2013" s="57"/>
      <c r="AF2013" s="57"/>
      <c r="AG2013" s="57"/>
      <c r="AH2013" s="57"/>
      <c r="AI2013" s="57"/>
      <c r="AJ2013" s="57"/>
      <c r="AK2013" s="57"/>
      <c r="AL2013" s="57"/>
      <c r="AM2013" s="57"/>
      <c r="AN2013" s="57"/>
      <c r="AO2013" s="57"/>
      <c r="AP2013" s="57"/>
      <c r="AQ2013" s="57"/>
      <c r="AR2013" s="57"/>
      <c r="AS2013" s="57"/>
      <c r="AT2013" s="57"/>
      <c r="AU2013" s="57"/>
      <c r="AV2013" s="57"/>
      <c r="AW2013" s="57"/>
      <c r="AX2013" s="57"/>
      <c r="AY2013" s="57"/>
      <c r="AZ2013" s="57"/>
      <c r="BA2013" s="57"/>
      <c r="BB2013" s="57"/>
      <c r="BC2013" s="57"/>
      <c r="BD2013" s="57"/>
      <c r="BE2013" s="57"/>
      <c r="BF2013" s="57"/>
      <c r="BG2013" s="57"/>
      <c r="BH2013" s="57"/>
      <c r="BI2013" s="57"/>
      <c r="BJ2013" s="57"/>
      <c r="BK2013" s="57"/>
      <c r="BL2013" s="57"/>
      <c r="BM2013" s="57"/>
      <c r="BN2013" s="57"/>
      <c r="BO2013" s="57"/>
      <c r="BP2013" s="57"/>
      <c r="BQ2013" s="57"/>
      <c r="BR2013" s="57"/>
      <c r="BS2013" s="57"/>
      <c r="BT2013" s="57"/>
      <c r="BU2013" s="57"/>
      <c r="BV2013" s="57"/>
      <c r="BW2013" s="57"/>
      <c r="BX2013" s="57"/>
      <c r="BY2013" s="57"/>
    </row>
    <row r="2014" spans="2:77">
      <c r="Z2014" s="57"/>
      <c r="AA2014" s="57"/>
      <c r="AB2014" s="57"/>
      <c r="AC2014" s="57"/>
      <c r="AD2014" s="57"/>
      <c r="AE2014" s="57"/>
      <c r="AF2014" s="57"/>
      <c r="AG2014" s="57"/>
      <c r="AH2014" s="57"/>
      <c r="AI2014" s="57"/>
      <c r="AJ2014" s="57"/>
      <c r="AK2014" s="57"/>
      <c r="AL2014" s="57"/>
      <c r="AM2014" s="57"/>
      <c r="AN2014" s="57"/>
      <c r="AO2014" s="57"/>
      <c r="AP2014" s="57"/>
      <c r="AQ2014" s="57"/>
      <c r="AR2014" s="57"/>
      <c r="AS2014" s="57"/>
      <c r="AT2014" s="57"/>
      <c r="AU2014" s="57"/>
      <c r="AV2014" s="57"/>
      <c r="AW2014" s="57"/>
      <c r="AX2014" s="57"/>
      <c r="AY2014" s="57"/>
      <c r="AZ2014" s="57"/>
      <c r="BA2014" s="57"/>
      <c r="BB2014" s="57"/>
      <c r="BC2014" s="57"/>
      <c r="BD2014" s="57"/>
      <c r="BE2014" s="57"/>
      <c r="BF2014" s="57"/>
      <c r="BG2014" s="57"/>
      <c r="BH2014" s="57"/>
      <c r="BI2014" s="57"/>
      <c r="BJ2014" s="57"/>
      <c r="BK2014" s="57"/>
      <c r="BL2014" s="57"/>
      <c r="BM2014" s="57"/>
      <c r="BN2014" s="57"/>
      <c r="BO2014" s="57"/>
      <c r="BP2014" s="57"/>
      <c r="BQ2014" s="57"/>
      <c r="BR2014" s="57"/>
      <c r="BS2014" s="57"/>
      <c r="BT2014" s="57"/>
      <c r="BU2014" s="57"/>
      <c r="BV2014" s="57"/>
      <c r="BW2014" s="57"/>
      <c r="BX2014" s="57"/>
      <c r="BY2014" s="57"/>
    </row>
  </sheetData>
  <sheetProtection algorithmName="SHA-512" hashValue="rBor+FbvfIlOxM1z8TJfjuUxVoZ8IsWSZaTDL39T7/e8OC83bV2EuxfbGMVuSx0Canu8OaJ9OgICKN05Nn3qNQ==" saltValue="NavzSLOGr64q8Jq0wp/Dlg==" spinCount="100000" sheet="1" objects="1" scenarios="1"/>
  <mergeCells count="248">
    <mergeCell ref="Y11:AA11"/>
    <mergeCell ref="C137:Q137"/>
    <mergeCell ref="S137:T137"/>
    <mergeCell ref="I10:L10"/>
    <mergeCell ref="T10:V10"/>
    <mergeCell ref="C10:H10"/>
    <mergeCell ref="M10:S10"/>
    <mergeCell ref="C5:F5"/>
    <mergeCell ref="G5:V5"/>
    <mergeCell ref="M85:P85"/>
    <mergeCell ref="M86:P86"/>
    <mergeCell ref="N94:V94"/>
    <mergeCell ref="M87:P87"/>
    <mergeCell ref="C81:T81"/>
    <mergeCell ref="C73:W73"/>
    <mergeCell ref="C49:V52"/>
    <mergeCell ref="G47:M47"/>
    <mergeCell ref="C74:V76"/>
    <mergeCell ref="C48:V48"/>
    <mergeCell ref="C78:V79"/>
    <mergeCell ref="C57:L57"/>
    <mergeCell ref="L58:P58"/>
    <mergeCell ref="C77:V77"/>
    <mergeCell ref="S129:T129"/>
    <mergeCell ref="Y83:AA83"/>
    <mergeCell ref="Y85:AA85"/>
    <mergeCell ref="T90:V90"/>
    <mergeCell ref="T91:V91"/>
    <mergeCell ref="T92:V92"/>
    <mergeCell ref="Q93:S93"/>
    <mergeCell ref="T93:V93"/>
    <mergeCell ref="T89:V89"/>
    <mergeCell ref="Q91:S91"/>
    <mergeCell ref="Q92:S92"/>
    <mergeCell ref="T83:V83"/>
    <mergeCell ref="T84:V84"/>
    <mergeCell ref="T85:V85"/>
    <mergeCell ref="T86:V86"/>
    <mergeCell ref="T87:V87"/>
    <mergeCell ref="T88:V88"/>
    <mergeCell ref="C153:U153"/>
    <mergeCell ref="K173:O173"/>
    <mergeCell ref="K161:T161"/>
    <mergeCell ref="K160:O160"/>
    <mergeCell ref="K159:O159"/>
    <mergeCell ref="K158:O158"/>
    <mergeCell ref="S138:T138"/>
    <mergeCell ref="K172:O172"/>
    <mergeCell ref="K164:O164"/>
    <mergeCell ref="K170:O170"/>
    <mergeCell ref="C140:R141"/>
    <mergeCell ref="S139:T139"/>
    <mergeCell ref="C138:Q138"/>
    <mergeCell ref="C154:U154"/>
    <mergeCell ref="C151:U151"/>
    <mergeCell ref="C148:U148"/>
    <mergeCell ref="C149:U149"/>
    <mergeCell ref="C150:U150"/>
    <mergeCell ref="K165:O165"/>
    <mergeCell ref="K167:O167"/>
    <mergeCell ref="K171:O171"/>
    <mergeCell ref="C142:V142"/>
    <mergeCell ref="K166:O166"/>
    <mergeCell ref="C152:U152"/>
    <mergeCell ref="S141:T141"/>
    <mergeCell ref="C139:Q139"/>
    <mergeCell ref="C143:V146"/>
    <mergeCell ref="C115:V115"/>
    <mergeCell ref="S125:T125"/>
    <mergeCell ref="C116:V117"/>
    <mergeCell ref="M88:P88"/>
    <mergeCell ref="C92:L92"/>
    <mergeCell ref="Q90:S90"/>
    <mergeCell ref="C95:V95"/>
    <mergeCell ref="C97:V97"/>
    <mergeCell ref="N123:V123"/>
    <mergeCell ref="C129:R129"/>
    <mergeCell ref="C130:R130"/>
    <mergeCell ref="S131:T131"/>
    <mergeCell ref="C128:R128"/>
    <mergeCell ref="C133:R134"/>
    <mergeCell ref="S133:T134"/>
    <mergeCell ref="N126:T126"/>
    <mergeCell ref="S136:T136"/>
    <mergeCell ref="C136:Q136"/>
    <mergeCell ref="C127:M127"/>
    <mergeCell ref="S128:T128"/>
    <mergeCell ref="C132:R132"/>
    <mergeCell ref="O34:T34"/>
    <mergeCell ref="M92:P92"/>
    <mergeCell ref="M82:P82"/>
    <mergeCell ref="Q82:S82"/>
    <mergeCell ref="T82:V82"/>
    <mergeCell ref="Q83:S83"/>
    <mergeCell ref="Q84:S84"/>
    <mergeCell ref="Q85:S85"/>
    <mergeCell ref="Q86:S86"/>
    <mergeCell ref="M83:P83"/>
    <mergeCell ref="M84:P84"/>
    <mergeCell ref="M57:N57"/>
    <mergeCell ref="N80:V80"/>
    <mergeCell ref="C56:M56"/>
    <mergeCell ref="N56:V56"/>
    <mergeCell ref="C55:S55"/>
    <mergeCell ref="T55:U55"/>
    <mergeCell ref="Q58:R58"/>
    <mergeCell ref="S58:V58"/>
    <mergeCell ref="N47:P47"/>
    <mergeCell ref="F43:N43"/>
    <mergeCell ref="O43:Q43"/>
    <mergeCell ref="M38:Q38"/>
    <mergeCell ref="T43:V43"/>
    <mergeCell ref="B1:V1"/>
    <mergeCell ref="Q6:R6"/>
    <mergeCell ref="S6:V6"/>
    <mergeCell ref="S3:V3"/>
    <mergeCell ref="O19:R19"/>
    <mergeCell ref="G15:I15"/>
    <mergeCell ref="C16:L16"/>
    <mergeCell ref="C18:G18"/>
    <mergeCell ref="C14:F14"/>
    <mergeCell ref="U7:V7"/>
    <mergeCell ref="S2:V2"/>
    <mergeCell ref="C9:M9"/>
    <mergeCell ref="E19:J19"/>
    <mergeCell ref="K19:L19"/>
    <mergeCell ref="C8:H8"/>
    <mergeCell ref="C11:U11"/>
    <mergeCell ref="R43:S43"/>
    <mergeCell ref="R46:U46"/>
    <mergeCell ref="C47:F47"/>
    <mergeCell ref="C114:U114"/>
    <mergeCell ref="C119:U119"/>
    <mergeCell ref="U112:V112"/>
    <mergeCell ref="C100:V100"/>
    <mergeCell ref="M89:P89"/>
    <mergeCell ref="C107:V110"/>
    <mergeCell ref="C105:T105"/>
    <mergeCell ref="C126:M126"/>
    <mergeCell ref="S130:T130"/>
    <mergeCell ref="C131:R131"/>
    <mergeCell ref="C112:O112"/>
    <mergeCell ref="U105:V105"/>
    <mergeCell ref="M90:P90"/>
    <mergeCell ref="M91:P91"/>
    <mergeCell ref="C44:F44"/>
    <mergeCell ref="G44:O44"/>
    <mergeCell ref="P44:Q44"/>
    <mergeCell ref="R44:V44"/>
    <mergeCell ref="C45:D45"/>
    <mergeCell ref="E45:M45"/>
    <mergeCell ref="N45:O45"/>
    <mergeCell ref="U40:V40"/>
    <mergeCell ref="R40:T40"/>
    <mergeCell ref="U45:V45"/>
    <mergeCell ref="P45:T45"/>
    <mergeCell ref="C7:E7"/>
    <mergeCell ref="F7:K7"/>
    <mergeCell ref="N7:O7"/>
    <mergeCell ref="P7:T7"/>
    <mergeCell ref="G6:P6"/>
    <mergeCell ref="H18:K18"/>
    <mergeCell ref="T20:V20"/>
    <mergeCell ref="C21:H21"/>
    <mergeCell ref="N9:T9"/>
    <mergeCell ref="R15:V15"/>
    <mergeCell ref="P20:S20"/>
    <mergeCell ref="P21:S21"/>
    <mergeCell ref="I8:K8"/>
    <mergeCell ref="M8:R8"/>
    <mergeCell ref="S8:U8"/>
    <mergeCell ref="C6:F6"/>
    <mergeCell ref="C13:Q13"/>
    <mergeCell ref="S19:U19"/>
    <mergeCell ref="T21:V21"/>
    <mergeCell ref="J21:O21"/>
    <mergeCell ref="C173:J173"/>
    <mergeCell ref="C172:J172"/>
    <mergeCell ref="C171:J171"/>
    <mergeCell ref="C170:J170"/>
    <mergeCell ref="C174:J174"/>
    <mergeCell ref="K174:O174"/>
    <mergeCell ref="C175:J175"/>
    <mergeCell ref="K175:O175"/>
    <mergeCell ref="C20:G20"/>
    <mergeCell ref="H20:I20"/>
    <mergeCell ref="J20:M20"/>
    <mergeCell ref="N20:O20"/>
    <mergeCell ref="C26:S26"/>
    <mergeCell ref="C59:W59"/>
    <mergeCell ref="C60:V65"/>
    <mergeCell ref="C66:W66"/>
    <mergeCell ref="C67:V71"/>
    <mergeCell ref="U34:V34"/>
    <mergeCell ref="C33:N34"/>
    <mergeCell ref="U36:V36"/>
    <mergeCell ref="U35:V35"/>
    <mergeCell ref="U39:V39"/>
    <mergeCell ref="C27:V27"/>
    <mergeCell ref="J22:O22"/>
    <mergeCell ref="C169:J169"/>
    <mergeCell ref="G14:V14"/>
    <mergeCell ref="C12:S12"/>
    <mergeCell ref="T12:U12"/>
    <mergeCell ref="T26:V26"/>
    <mergeCell ref="Y26:AC26"/>
    <mergeCell ref="Y55:AB55"/>
    <mergeCell ref="C28:V31"/>
    <mergeCell ref="P22:T22"/>
    <mergeCell ref="C24:I24"/>
    <mergeCell ref="J24:V24"/>
    <mergeCell ref="C25:M25"/>
    <mergeCell ref="N25:V25"/>
    <mergeCell ref="U22:V22"/>
    <mergeCell ref="U38:V38"/>
    <mergeCell ref="C22:H22"/>
    <mergeCell ref="R35:T35"/>
    <mergeCell ref="R36:T36"/>
    <mergeCell ref="R39:T39"/>
    <mergeCell ref="Q47:V47"/>
    <mergeCell ref="C43:E43"/>
    <mergeCell ref="D46:K46"/>
    <mergeCell ref="L46:M46"/>
    <mergeCell ref="R38:T38"/>
    <mergeCell ref="P162:T162"/>
    <mergeCell ref="P163:T163"/>
    <mergeCell ref="K162:O162"/>
    <mergeCell ref="K163:O163"/>
    <mergeCell ref="W13:AA13"/>
    <mergeCell ref="R13:V13"/>
    <mergeCell ref="O16:S16"/>
    <mergeCell ref="T16:V16"/>
    <mergeCell ref="K168:O168"/>
    <mergeCell ref="N46:P46"/>
    <mergeCell ref="C96:V96"/>
    <mergeCell ref="Q87:S87"/>
    <mergeCell ref="Q88:S88"/>
    <mergeCell ref="Q89:S89"/>
    <mergeCell ref="S132:T132"/>
    <mergeCell ref="N127:T127"/>
    <mergeCell ref="C98:V99"/>
    <mergeCell ref="C124:M124"/>
    <mergeCell ref="N124:T124"/>
    <mergeCell ref="C125:R125"/>
    <mergeCell ref="C101:V102"/>
    <mergeCell ref="C106:O106"/>
    <mergeCell ref="C120:V120"/>
    <mergeCell ref="C121:V122"/>
  </mergeCells>
  <dataValidations xWindow="1124" yWindow="566" count="19">
    <dataValidation type="list" allowBlank="1" showInputMessage="1" showErrorMessage="1" sqref="M57 S141:T141 U105:V105 V114 V119 V148 V150 V152 S125:T125 S128:T129 U112:V112 M16:M17 T55 S135:T139 T132 S132:S133 T26:V26 T12:U12 K165:K175 V11" xr:uid="{00000000-0002-0000-0400-000000000000}">
      <formula1>"Yes, No"</formula1>
    </dataValidation>
    <dataValidation type="list" allowBlank="1" showInputMessage="1" showErrorMessage="1" sqref="J22:O23" xr:uid="{00000000-0002-0000-0400-000001000000}">
      <formula1>"Single Family Detached, Two-Family, Townhouse/Rowhouse, Other"</formula1>
    </dataValidation>
    <dataValidation type="list" allowBlank="1" showInputMessage="1" showErrorMessage="1" sqref="N126:T126" xr:uid="{00000000-0002-0000-0400-000002000000}">
      <formula1>"Purchase Option, Purchase Contract, Deed, 99 Year Lease, None Yet"</formula1>
    </dataValidation>
    <dataValidation type="list" allowBlank="1" showInputMessage="1" showErrorMessage="1" sqref="I21" xr:uid="{00000000-0002-0000-0400-000003000000}">
      <formula1>"Rehab, New Construction, New &amp; Rehab, Other"</formula1>
    </dataValidation>
    <dataValidation type="list" allowBlank="1" showInputMessage="1" showErrorMessage="1" sqref="L58:P58" xr:uid="{00000000-0002-0000-0400-000004000000}">
      <formula1>"Disabled, Elderly, Previously Homeless, Veterans, Children Exiting Foster Care, Other"</formula1>
    </dataValidation>
    <dataValidation type="list" allowBlank="1" showInputMessage="1" showErrorMessage="1" sqref="J21:O21" xr:uid="{00000000-0002-0000-0400-000005000000}">
      <formula1>"Full Code Rehab, New Construction, Demo/Reconstruction"</formula1>
    </dataValidation>
    <dataValidation allowBlank="1" showInputMessage="1" showErrorMessage="1" prompt="Sum of All DPA or mortgage assistance for buyers." sqref="S19:U19" xr:uid="{00000000-0002-0000-0400-000006000000}"/>
    <dataValidation type="list" allowBlank="1" showInputMessage="1" showErrorMessage="1" sqref="S130:T130" xr:uid="{00000000-0002-0000-0400-000007000000}">
      <formula1>"Yes, No, NA"</formula1>
    </dataValidation>
    <dataValidation type="list" allowBlank="1" showInputMessage="1" showErrorMessage="1" sqref="U22:V23" xr:uid="{00000000-0002-0000-0400-000008000000}">
      <formula1>"55 or Below, 56 to 65, 66 or higher, NA"</formula1>
    </dataValidation>
    <dataValidation type="list" allowBlank="1" showInputMessage="1" showErrorMessage="1" sqref="N127:T127" xr:uid="{00000000-0002-0000-0400-000009000000}">
      <formula1>"Land Only, Land &amp; Building(s)"</formula1>
    </dataValidation>
    <dataValidation type="list" allowBlank="1" showInputMessage="1" showErrorMessage="1" sqref="K160:O160" xr:uid="{00000000-0002-0000-0400-00000A000000}">
      <formula1>"Yes-Hispanic, No-Not Hispanic"</formula1>
    </dataValidation>
    <dataValidation type="list" allowBlank="1" showInputMessage="1" showErrorMessage="1" sqref="K164" xr:uid="{00000000-0002-0000-0400-00000B000000}">
      <formula1>$C$200:$C$204</formula1>
    </dataValidation>
    <dataValidation type="list" allowBlank="1" showInputMessage="1" showErrorMessage="1" sqref="K161:T161" xr:uid="{00000000-0002-0000-0400-00000C000000}">
      <formula1>$C$187:$C$196</formula1>
    </dataValidation>
    <dataValidation type="list" allowBlank="1" showInputMessage="1" showErrorMessage="1" sqref="N25:V25" xr:uid="{00000000-0002-0000-0400-00000E000000}">
      <formula1>"Replacing manufactured home with stick built, Replacing stick built home with manufactured, Changing the original footprint of the home, Reconstruction on same footprint"</formula1>
    </dataValidation>
    <dataValidation type="list" allowBlank="1" showInputMessage="1" showErrorMessage="1" sqref="T43" xr:uid="{00000000-0002-0000-0400-00000F000000}">
      <formula1>"501c3, Other Nonprofit, Limited Partnership, LLC, Unknown"</formula1>
    </dataValidation>
    <dataValidation type="list" allowBlank="1" showInputMessage="1" showErrorMessage="1" sqref="G15:I15" xr:uid="{1AE0288D-43B1-48E0-97A7-5EBDD14F552B}">
      <formula1>"NA, 1 person, 2 persons, 3 persons, 4 persons, 5 persons, 6 persons, 7 persons, 8 persons, 9 or more persons"</formula1>
    </dataValidation>
    <dataValidation type="list" allowBlank="1" showInputMessage="1" showErrorMessage="1" sqref="R13" xr:uid="{A168F5B2-5183-46F9-8D23-D4A7962DC800}">
      <formula1>"Hombuyer Identified, Listed for Sale, NA-Homeowner Rehab/Recon"</formula1>
    </dataValidation>
    <dataValidation type="list" allowBlank="1" showInputMessage="1" showErrorMessage="1" sqref="K162:O163" xr:uid="{F0A63EAB-147A-4207-9DE6-08BF9B3A3BDE}">
      <formula1>$C$179:$C$185</formula1>
    </dataValidation>
    <dataValidation type="list" allowBlank="1" showInputMessage="1" showErrorMessage="1" sqref="S6:V6" xr:uid="{328927E2-B3B0-4FD1-A04B-A61080D8E6E5}">
      <formula1>#REF!</formula1>
    </dataValidation>
  </dataValidations>
  <hyperlinks>
    <hyperlink ref="C56:M56" r:id="rId1" display="Click this link to determine RD eligibility." xr:uid="{00000000-0004-0000-0400-000000000000}"/>
  </hyperlinks>
  <printOptions horizontalCentered="1"/>
  <pageMargins left="0.25" right="0.25" top="0.75" bottom="0.75" header="0.3" footer="0.3"/>
  <pageSetup scale="78" fitToHeight="3" orientation="portrait" r:id="rId2"/>
  <headerFooter>
    <oddFooter>&amp;L&amp;"-,Regular"&amp;9&amp;F
&amp;A&amp;R&amp;"Calibri,Regular"&amp;9Page &amp;P of &amp;N
&amp;D</oddFooter>
  </headerFooter>
  <rowBreaks count="3" manualBreakCount="3">
    <brk id="52" max="22" man="1"/>
    <brk id="99" max="22" man="1"/>
    <brk id="141" max="22" man="1"/>
  </rowBreaks>
  <ignoredErrors>
    <ignoredError sqref="N1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GB164"/>
  <sheetViews>
    <sheetView topLeftCell="A59" zoomScale="95" zoomScaleNormal="120" zoomScaleSheetLayoutView="95" zoomScalePageLayoutView="50" workbookViewId="0">
      <selection activeCell="F97" sqref="F97"/>
    </sheetView>
  </sheetViews>
  <sheetFormatPr defaultColWidth="8.85546875" defaultRowHeight="12"/>
  <cols>
    <col min="1" max="1" width="3.42578125" style="65" customWidth="1"/>
    <col min="2" max="2" width="1.42578125" style="681" customWidth="1"/>
    <col min="3" max="3" width="20.42578125" style="63" customWidth="1"/>
    <col min="4" max="4" width="14.42578125" style="63" customWidth="1"/>
    <col min="5" max="5" width="8.5703125" style="63" customWidth="1"/>
    <col min="6" max="6" width="23.5703125" style="682" customWidth="1"/>
    <col min="7" max="7" width="9.5703125" style="695" customWidth="1"/>
    <col min="8" max="8" width="8.42578125" style="695" bestFit="1" customWidth="1"/>
    <col min="9" max="9" width="0.85546875" style="695" customWidth="1"/>
    <col min="10" max="10" width="8.42578125" style="65" customWidth="1"/>
    <col min="11" max="11" width="8.85546875" style="65"/>
    <col min="12" max="12" width="7.42578125" style="65" customWidth="1"/>
    <col min="13" max="84" width="8.85546875" style="65"/>
    <col min="85" max="16384" width="8.85546875" style="66"/>
  </cols>
  <sheetData>
    <row r="1" spans="1:112" s="607" customFormat="1" ht="18" customHeight="1">
      <c r="A1" s="563"/>
      <c r="B1" s="2091" t="str">
        <f>file</f>
        <v>RHTF Single Family Homebuyer Development</v>
      </c>
      <c r="C1" s="2091"/>
      <c r="D1" s="2091"/>
      <c r="E1" s="2091"/>
      <c r="F1" s="2091"/>
      <c r="G1" s="2091"/>
      <c r="H1" s="2091"/>
      <c r="I1" s="2091"/>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row>
    <row r="2" spans="1:112" s="567" customFormat="1" ht="21" customHeight="1">
      <c r="A2" s="563"/>
      <c r="B2" s="2092" t="s">
        <v>70</v>
      </c>
      <c r="C2" s="2092"/>
      <c r="D2" s="2092"/>
      <c r="E2" s="2092"/>
      <c r="F2" s="2092"/>
      <c r="G2" s="2092"/>
      <c r="H2" s="2092"/>
      <c r="I2" s="2092"/>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row>
    <row r="3" spans="1:112" s="610" customFormat="1" ht="11.25">
      <c r="A3" s="571"/>
      <c r="B3" s="608"/>
      <c r="C3" s="260" t="s">
        <v>618</v>
      </c>
      <c r="D3" s="2088">
        <f>developer</f>
        <v>0</v>
      </c>
      <c r="E3" s="2088"/>
      <c r="F3" s="261" t="s">
        <v>277</v>
      </c>
      <c r="G3" s="523">
        <f>ProjNum</f>
        <v>0</v>
      </c>
      <c r="H3" s="609"/>
      <c r="I3" s="609"/>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row>
    <row r="4" spans="1:112" s="610" customFormat="1" ht="11.25">
      <c r="A4" s="571"/>
      <c r="B4" s="608"/>
      <c r="C4" s="260" t="s">
        <v>32</v>
      </c>
      <c r="D4" s="2088">
        <f>proj</f>
        <v>0</v>
      </c>
      <c r="E4" s="2088"/>
      <c r="F4" s="611"/>
      <c r="G4" s="612"/>
      <c r="H4" s="609"/>
      <c r="I4" s="609"/>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row>
    <row r="5" spans="1:112" s="610" customFormat="1" ht="11.25">
      <c r="A5" s="571"/>
      <c r="B5" s="608"/>
      <c r="C5" s="260"/>
      <c r="D5" s="612">
        <f>city</f>
        <v>0</v>
      </c>
      <c r="E5" s="612">
        <f>zip</f>
        <v>0</v>
      </c>
      <c r="F5" s="613"/>
      <c r="G5" s="612"/>
      <c r="H5" s="609"/>
      <c r="I5" s="609"/>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row>
    <row r="6" spans="1:112" s="610" customFormat="1" ht="11.25">
      <c r="A6" s="571"/>
      <c r="B6" s="608"/>
      <c r="C6" s="260" t="s">
        <v>275</v>
      </c>
      <c r="D6" s="523">
        <f>buyer</f>
        <v>0</v>
      </c>
      <c r="E6" s="612"/>
      <c r="F6" s="613"/>
      <c r="G6" s="609"/>
      <c r="H6" s="609"/>
      <c r="I6" s="609"/>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row>
    <row r="7" spans="1:112" s="571" customFormat="1" ht="8.25" customHeight="1">
      <c r="C7" s="251"/>
      <c r="D7" s="252"/>
      <c r="E7" s="572"/>
      <c r="F7" s="573"/>
      <c r="G7" s="574"/>
      <c r="H7" s="574"/>
      <c r="I7" s="574"/>
    </row>
    <row r="8" spans="1:112" s="614" customFormat="1" ht="11.25">
      <c r="C8" s="253" t="s">
        <v>446</v>
      </c>
      <c r="D8" s="941"/>
      <c r="E8" s="615" t="s">
        <v>279</v>
      </c>
      <c r="F8" s="2095"/>
      <c r="G8" s="2095"/>
      <c r="H8" s="2095"/>
    </row>
    <row r="9" spans="1:112" s="619" customFormat="1" ht="9" customHeight="1">
      <c r="A9" s="616"/>
      <c r="B9" s="617"/>
      <c r="C9" s="616"/>
      <c r="D9" s="616"/>
      <c r="E9" s="618"/>
      <c r="F9" s="91"/>
      <c r="G9" s="92"/>
      <c r="H9" s="93"/>
      <c r="I9" s="93"/>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row>
    <row r="10" spans="1:112" s="627" customFormat="1" ht="17.25" customHeight="1">
      <c r="A10" s="620"/>
      <c r="B10" s="621" t="s">
        <v>197</v>
      </c>
      <c r="C10" s="622"/>
      <c r="D10" s="622"/>
      <c r="E10" s="623"/>
      <c r="F10" s="624"/>
      <c r="G10" s="625"/>
      <c r="H10" s="625"/>
      <c r="I10" s="625"/>
      <c r="J10" s="626"/>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row>
    <row r="11" spans="1:112" s="631" customFormat="1" ht="12.75">
      <c r="A11" s="116"/>
      <c r="B11" s="2094" t="s">
        <v>256</v>
      </c>
      <c r="C11" s="2094"/>
      <c r="D11" s="2094"/>
      <c r="E11" s="2094"/>
      <c r="F11" s="628">
        <f>'1)Project Summary '!H20</f>
        <v>0</v>
      </c>
      <c r="G11" s="629"/>
      <c r="H11" s="629"/>
      <c r="I11" s="1"/>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row>
    <row r="12" spans="1:112" s="638" customFormat="1" ht="12.75">
      <c r="A12" s="632"/>
      <c r="B12" s="633" t="s">
        <v>161</v>
      </c>
      <c r="C12" s="634"/>
      <c r="D12" s="634"/>
      <c r="E12" s="634"/>
      <c r="F12" s="635">
        <f>Constr</f>
        <v>0</v>
      </c>
      <c r="G12" s="629"/>
      <c r="H12" s="636"/>
      <c r="I12" s="636"/>
      <c r="J12" s="1"/>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row>
    <row r="13" spans="1:112" s="638" customFormat="1" ht="12.75">
      <c r="A13" s="632"/>
      <c r="B13" s="633" t="s">
        <v>57</v>
      </c>
      <c r="C13" s="634"/>
      <c r="D13" s="634"/>
      <c r="E13" s="634"/>
      <c r="F13" s="635">
        <f>'1)Project Summary '!J22</f>
        <v>0</v>
      </c>
      <c r="G13" s="629"/>
      <c r="H13" s="636"/>
      <c r="I13" s="636"/>
      <c r="J13" s="1"/>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row>
    <row r="14" spans="1:112" s="631" customFormat="1" ht="12.75">
      <c r="A14" s="116"/>
      <c r="B14" s="639" t="s">
        <v>198</v>
      </c>
      <c r="C14" s="640"/>
      <c r="D14" s="640"/>
      <c r="E14" s="639"/>
      <c r="F14" s="635">
        <f>'1)Project Summary '!T20</f>
        <v>0</v>
      </c>
      <c r="G14" s="629"/>
      <c r="H14" s="629"/>
      <c r="I14" s="629"/>
      <c r="J14" s="1"/>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row>
    <row r="15" spans="1:112" s="631" customFormat="1" ht="12.75">
      <c r="A15" s="116"/>
      <c r="B15" s="639" t="s">
        <v>199</v>
      </c>
      <c r="C15" s="640"/>
      <c r="D15" s="640"/>
      <c r="E15" s="639"/>
      <c r="F15" s="641">
        <f>'1)Project Summary '!T21</f>
        <v>0</v>
      </c>
      <c r="G15" s="629"/>
      <c r="H15" s="629"/>
      <c r="I15" s="629"/>
      <c r="J15" s="1"/>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630"/>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row>
    <row r="16" spans="1:112" s="643" customFormat="1" ht="18.75" customHeight="1">
      <c r="A16" s="642"/>
      <c r="C16" s="2096" t="s">
        <v>379</v>
      </c>
      <c r="D16" s="2096"/>
      <c r="E16" s="2096"/>
      <c r="F16" s="302">
        <f>'1)Project Summary '!N9</f>
        <v>0</v>
      </c>
      <c r="G16" s="1330"/>
      <c r="H16" s="94"/>
      <c r="I16" s="94"/>
      <c r="J16" s="1"/>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row>
    <row r="17" spans="1:184" s="627" customFormat="1" ht="17.25" customHeight="1">
      <c r="A17" s="620"/>
      <c r="B17" s="621" t="s">
        <v>294</v>
      </c>
      <c r="C17" s="622"/>
      <c r="D17" s="622"/>
      <c r="E17" s="623"/>
      <c r="F17" s="624"/>
      <c r="G17" s="1331"/>
      <c r="H17" s="644"/>
      <c r="I17" s="644"/>
      <c r="J17" s="626"/>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row>
    <row r="18" spans="1:184" s="1" customFormat="1" ht="12.75">
      <c r="B18" s="645"/>
      <c r="C18" s="646" t="s">
        <v>200</v>
      </c>
      <c r="D18" s="646"/>
      <c r="E18" s="107"/>
      <c r="F18" s="243"/>
      <c r="G18" s="1332" t="s">
        <v>196</v>
      </c>
      <c r="H18" s="1245" t="s">
        <v>195</v>
      </c>
      <c r="I18" s="262"/>
    </row>
    <row r="19" spans="1:184" s="57" customFormat="1" ht="12.75">
      <c r="A19" s="1"/>
      <c r="B19" s="645"/>
      <c r="C19" s="95" t="s">
        <v>341</v>
      </c>
      <c r="D19" s="95"/>
      <c r="E19" s="107"/>
      <c r="F19" s="244"/>
      <c r="G19" s="1333"/>
      <c r="H19" s="1246"/>
      <c r="I19" s="26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184" s="57" customFormat="1" ht="12.75">
      <c r="A20" s="1"/>
      <c r="B20" s="645"/>
      <c r="C20" s="95" t="s">
        <v>201</v>
      </c>
      <c r="D20" s="95"/>
      <c r="E20" s="245"/>
      <c r="F20" s="246"/>
      <c r="G20" s="1333"/>
      <c r="H20" s="1246"/>
      <c r="I20" s="26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184" s="57" customFormat="1" ht="12.75">
      <c r="A21" s="1"/>
      <c r="B21" s="645"/>
      <c r="C21" s="95" t="s">
        <v>202</v>
      </c>
      <c r="D21" s="95"/>
      <c r="E21" s="245"/>
      <c r="F21" s="246"/>
      <c r="G21" s="1333"/>
      <c r="H21" s="1246"/>
      <c r="I21" s="26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184" s="57" customFormat="1" ht="12.75">
      <c r="A22" s="1"/>
      <c r="B22" s="645"/>
      <c r="C22" s="1345" t="s">
        <v>481</v>
      </c>
      <c r="D22" s="2090"/>
      <c r="E22" s="2090"/>
      <c r="F22" s="246"/>
      <c r="G22" s="1333"/>
      <c r="H22" s="1246"/>
      <c r="I22" s="26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184" s="649" customFormat="1" ht="12.75">
      <c r="A23" s="648"/>
      <c r="C23" s="650"/>
      <c r="D23" s="650"/>
      <c r="E23" s="651" t="s">
        <v>203</v>
      </c>
      <c r="F23" s="254">
        <f>SUM(F19:F22)</f>
        <v>0</v>
      </c>
      <c r="G23" s="1334" t="e">
        <f>F23/TDC</f>
        <v>#DIV/0!</v>
      </c>
      <c r="H23" s="1247"/>
      <c r="I23" s="255"/>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row>
    <row r="24" spans="1:184" s="1" customFormat="1" ht="12.75">
      <c r="B24" s="645"/>
      <c r="C24" s="646" t="s">
        <v>204</v>
      </c>
      <c r="D24" s="646"/>
      <c r="E24" s="107"/>
      <c r="F24" s="247"/>
      <c r="G24" s="1335"/>
      <c r="H24" s="1246"/>
      <c r="I24" s="264"/>
    </row>
    <row r="25" spans="1:184" s="57" customFormat="1" ht="12.75">
      <c r="A25" s="1"/>
      <c r="B25" s="1"/>
      <c r="C25" s="95" t="s">
        <v>205</v>
      </c>
      <c r="D25" s="95"/>
      <c r="E25" s="107"/>
      <c r="F25" s="244"/>
      <c r="G25" s="1336"/>
      <c r="H25" s="1246"/>
      <c r="I25" s="26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184" s="57" customFormat="1" ht="12.75">
      <c r="A26" s="1"/>
      <c r="B26" s="1"/>
      <c r="C26" s="95" t="s">
        <v>291</v>
      </c>
      <c r="D26" s="95"/>
      <c r="E26" s="107"/>
      <c r="F26" s="244"/>
      <c r="G26" s="1336"/>
      <c r="H26" s="1246"/>
      <c r="I26" s="26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184" s="57" customFormat="1" ht="12.75">
      <c r="A27" s="1"/>
      <c r="B27" s="1"/>
      <c r="C27" s="1345" t="s">
        <v>481</v>
      </c>
      <c r="D27" s="2090"/>
      <c r="E27" s="2090"/>
      <c r="F27" s="246"/>
      <c r="G27" s="1336"/>
      <c r="H27" s="1246"/>
      <c r="I27" s="26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184" s="649" customFormat="1" ht="12.75">
      <c r="A28" s="648"/>
      <c r="C28" s="650"/>
      <c r="D28" s="650"/>
      <c r="E28" s="651" t="s">
        <v>206</v>
      </c>
      <c r="F28" s="254">
        <f>SUM(F25:F27)</f>
        <v>0</v>
      </c>
      <c r="G28" s="1334" t="e">
        <f>F28/TDC</f>
        <v>#DIV/0!</v>
      </c>
      <c r="H28" s="1247" t="e">
        <f>F28/sqft</f>
        <v>#VALUE!</v>
      </c>
      <c r="I28" s="255"/>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row>
    <row r="29" spans="1:184" s="56" customFormat="1" ht="12.75">
      <c r="A29" s="1"/>
      <c r="B29" s="645"/>
      <c r="C29" s="652" t="s">
        <v>292</v>
      </c>
      <c r="D29" s="652"/>
      <c r="E29" s="107"/>
      <c r="F29" s="247"/>
      <c r="G29" s="1335"/>
      <c r="H29" s="1246"/>
      <c r="I29" s="26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row>
    <row r="30" spans="1:184" s="56" customFormat="1" ht="12.75">
      <c r="A30" s="1"/>
      <c r="B30" s="645"/>
      <c r="C30" s="653" t="s">
        <v>299</v>
      </c>
      <c r="D30" s="652"/>
      <c r="E30" s="107"/>
      <c r="F30" s="247"/>
      <c r="G30" s="1335"/>
      <c r="H30" s="1246"/>
      <c r="I30" s="26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row>
    <row r="31" spans="1:184" s="1" customFormat="1" ht="12.75">
      <c r="B31" s="645"/>
      <c r="C31" s="2093" t="s">
        <v>295</v>
      </c>
      <c r="D31" s="2093"/>
      <c r="E31" s="2093"/>
      <c r="F31" s="246"/>
      <c r="G31" s="1337" t="e">
        <f t="shared" ref="G31:G43" si="0">F31/TDC</f>
        <v>#DIV/0!</v>
      </c>
      <c r="H31" s="1248"/>
      <c r="I31" s="264"/>
    </row>
    <row r="32" spans="1:184" s="1" customFormat="1" ht="12.75">
      <c r="B32" s="645"/>
      <c r="C32" s="522" t="s">
        <v>296</v>
      </c>
      <c r="D32" s="522"/>
      <c r="E32" s="522"/>
      <c r="F32" s="246"/>
      <c r="G32" s="1337" t="e">
        <f t="shared" si="0"/>
        <v>#DIV/0!</v>
      </c>
      <c r="H32" s="1248"/>
      <c r="I32" s="264"/>
    </row>
    <row r="33" spans="2:12" s="1" customFormat="1" ht="12.75">
      <c r="B33" s="645"/>
      <c r="C33" s="522" t="s">
        <v>339</v>
      </c>
      <c r="D33" s="522"/>
      <c r="E33" s="522"/>
      <c r="F33" s="246"/>
      <c r="G33" s="1337" t="e">
        <f t="shared" si="0"/>
        <v>#DIV/0!</v>
      </c>
      <c r="H33" s="1248"/>
      <c r="I33" s="264"/>
    </row>
    <row r="34" spans="2:12" s="1" customFormat="1" ht="12.75">
      <c r="B34" s="645"/>
      <c r="C34" s="522" t="s">
        <v>297</v>
      </c>
      <c r="D34" s="522"/>
      <c r="E34" s="522"/>
      <c r="F34" s="246"/>
      <c r="G34" s="1337" t="e">
        <f t="shared" si="0"/>
        <v>#DIV/0!</v>
      </c>
      <c r="H34" s="1248"/>
      <c r="I34" s="264"/>
    </row>
    <row r="35" spans="2:12" s="1" customFormat="1" ht="12.75">
      <c r="B35" s="645"/>
      <c r="C35" s="522" t="s">
        <v>340</v>
      </c>
      <c r="D35" s="522"/>
      <c r="E35" s="522"/>
      <c r="F35" s="246"/>
      <c r="G35" s="1337" t="e">
        <f t="shared" si="0"/>
        <v>#DIV/0!</v>
      </c>
      <c r="H35" s="1248"/>
      <c r="I35" s="264"/>
    </row>
    <row r="36" spans="2:12" s="1" customFormat="1" ht="12.75">
      <c r="B36" s="645"/>
      <c r="C36" s="2093" t="s">
        <v>2</v>
      </c>
      <c r="D36" s="2093"/>
      <c r="E36" s="2093"/>
      <c r="F36" s="246"/>
      <c r="G36" s="1337" t="e">
        <f t="shared" si="0"/>
        <v>#DIV/0!</v>
      </c>
      <c r="H36" s="1248"/>
      <c r="I36" s="264"/>
    </row>
    <row r="37" spans="2:12" s="1" customFormat="1" ht="12.75">
      <c r="B37" s="645"/>
      <c r="C37" s="2093" t="s">
        <v>338</v>
      </c>
      <c r="D37" s="2093"/>
      <c r="E37" s="2093"/>
      <c r="F37" s="246"/>
      <c r="G37" s="1337" t="e">
        <f t="shared" si="0"/>
        <v>#DIV/0!</v>
      </c>
      <c r="H37" s="1248"/>
      <c r="I37" s="264"/>
    </row>
    <row r="38" spans="2:12" s="1" customFormat="1" ht="12.75">
      <c r="B38" s="645"/>
      <c r="C38" s="2089" t="s">
        <v>994</v>
      </c>
      <c r="D38" s="2089"/>
      <c r="E38" s="2089"/>
      <c r="F38" s="246"/>
      <c r="G38" s="1337" t="e">
        <f>F38/TDC</f>
        <v>#DIV/0!</v>
      </c>
      <c r="H38" s="1248"/>
      <c r="I38" s="264"/>
    </row>
    <row r="39" spans="2:12" s="1" customFormat="1" ht="12.75">
      <c r="B39" s="645"/>
      <c r="C39" s="525" t="s">
        <v>434</v>
      </c>
      <c r="D39" s="522"/>
      <c r="E39" s="522"/>
      <c r="F39" s="363">
        <f>'2a)Rehab Scope'!H210</f>
        <v>0</v>
      </c>
      <c r="G39" s="1337" t="e">
        <f t="shared" si="0"/>
        <v>#DIV/0!</v>
      </c>
      <c r="H39" s="1248"/>
      <c r="I39" s="264"/>
    </row>
    <row r="40" spans="2:12" s="1" customFormat="1" ht="12.75">
      <c r="B40" s="645"/>
      <c r="C40" s="525" t="s">
        <v>300</v>
      </c>
      <c r="D40" s="525"/>
      <c r="E40" s="525"/>
      <c r="F40" s="244"/>
      <c r="G40" s="1337" t="e">
        <f t="shared" si="0"/>
        <v>#DIV/0!</v>
      </c>
      <c r="H40" s="1248"/>
      <c r="I40" s="264"/>
      <c r="J40" s="2098" t="s">
        <v>684</v>
      </c>
      <c r="K40" s="2098"/>
      <c r="L40" s="2098"/>
    </row>
    <row r="41" spans="2:12" s="1" customFormat="1" ht="12.75">
      <c r="B41" s="645"/>
      <c r="C41" s="525" t="s">
        <v>303</v>
      </c>
      <c r="D41" s="525"/>
      <c r="E41" s="525"/>
      <c r="F41" s="246"/>
      <c r="G41" s="1337" t="e">
        <f t="shared" si="0"/>
        <v>#DIV/0!</v>
      </c>
      <c r="H41" s="1248"/>
      <c r="I41" s="264"/>
      <c r="J41" s="2098"/>
      <c r="K41" s="2098"/>
      <c r="L41" s="2098"/>
    </row>
    <row r="42" spans="2:12" s="1" customFormat="1" ht="12.75">
      <c r="B42" s="645"/>
      <c r="C42" s="525" t="s">
        <v>301</v>
      </c>
      <c r="D42" s="525"/>
      <c r="E42" s="525"/>
      <c r="F42" s="246"/>
      <c r="G42" s="1337" t="e">
        <f t="shared" si="0"/>
        <v>#DIV/0!</v>
      </c>
      <c r="H42" s="1248"/>
      <c r="I42" s="264"/>
      <c r="J42" s="2098"/>
      <c r="K42" s="2098"/>
      <c r="L42" s="2098"/>
    </row>
    <row r="43" spans="2:12" s="1" customFormat="1" ht="12.75">
      <c r="B43" s="645"/>
      <c r="C43" s="525" t="s">
        <v>302</v>
      </c>
      <c r="D43" s="525"/>
      <c r="E43" s="525"/>
      <c r="F43" s="246"/>
      <c r="G43" s="1337" t="e">
        <f t="shared" si="0"/>
        <v>#DIV/0!</v>
      </c>
      <c r="H43" s="1248"/>
      <c r="I43" s="264"/>
      <c r="J43" s="2098"/>
      <c r="K43" s="2098"/>
      <c r="L43" s="2098"/>
    </row>
    <row r="44" spans="2:12" s="1" customFormat="1" ht="12.75">
      <c r="B44" s="645"/>
      <c r="C44" s="525" t="s">
        <v>304</v>
      </c>
      <c r="D44" s="525"/>
      <c r="E44" s="525"/>
      <c r="F44" s="654"/>
      <c r="G44" s="1337"/>
      <c r="H44" s="1248"/>
      <c r="I44" s="264"/>
    </row>
    <row r="45" spans="2:12" s="1" customFormat="1" ht="12.75">
      <c r="B45" s="645"/>
      <c r="C45" s="522" t="s">
        <v>305</v>
      </c>
      <c r="D45" s="525"/>
      <c r="E45" s="525"/>
      <c r="F45" s="246"/>
      <c r="G45" s="1337" t="e">
        <f>F45/TDC</f>
        <v>#DIV/0!</v>
      </c>
      <c r="H45" s="1248"/>
      <c r="I45" s="264"/>
    </row>
    <row r="46" spans="2:12" s="1" customFormat="1" ht="12.75">
      <c r="B46" s="645"/>
      <c r="C46" s="522" t="s">
        <v>306</v>
      </c>
      <c r="D46" s="525"/>
      <c r="E46" s="525"/>
      <c r="F46" s="246"/>
      <c r="G46" s="1337" t="e">
        <f>F46/TDC</f>
        <v>#DIV/0!</v>
      </c>
      <c r="H46" s="1248"/>
      <c r="I46" s="264"/>
    </row>
    <row r="47" spans="2:12" s="1" customFormat="1" ht="12.75">
      <c r="B47" s="645"/>
      <c r="C47" s="522" t="s">
        <v>307</v>
      </c>
      <c r="D47" s="525"/>
      <c r="E47" s="525"/>
      <c r="F47" s="246"/>
      <c r="G47" s="1337" t="e">
        <f>F47/TDC</f>
        <v>#DIV/0!</v>
      </c>
      <c r="H47" s="1248"/>
      <c r="I47" s="264"/>
    </row>
    <row r="48" spans="2:12" s="1" customFormat="1" ht="12.75">
      <c r="B48" s="645"/>
      <c r="C48" s="522" t="s">
        <v>308</v>
      </c>
      <c r="D48" s="525"/>
      <c r="E48" s="525"/>
      <c r="F48" s="246"/>
      <c r="G48" s="1337" t="e">
        <f>F48/TDC</f>
        <v>#DIV/0!</v>
      </c>
      <c r="H48" s="1248"/>
      <c r="I48" s="264"/>
    </row>
    <row r="49" spans="1:84" s="1" customFormat="1" ht="12.75">
      <c r="B49" s="645"/>
      <c r="C49" s="525" t="s">
        <v>309</v>
      </c>
      <c r="D49" s="525"/>
      <c r="E49" s="525"/>
      <c r="F49" s="246"/>
      <c r="G49" s="1337" t="e">
        <f>F49/TDC</f>
        <v>#DIV/0!</v>
      </c>
      <c r="H49" s="1248"/>
      <c r="I49" s="264"/>
    </row>
    <row r="50" spans="1:84" s="1" customFormat="1" ht="12.75">
      <c r="B50" s="645"/>
      <c r="C50" s="525" t="s">
        <v>310</v>
      </c>
      <c r="D50" s="525"/>
      <c r="E50" s="525"/>
      <c r="F50" s="654"/>
      <c r="G50" s="1337" t="e">
        <f t="shared" ref="G50:G57" si="1">F50/TDC</f>
        <v>#DIV/0!</v>
      </c>
      <c r="H50" s="1248"/>
      <c r="I50" s="264"/>
    </row>
    <row r="51" spans="1:84" s="1" customFormat="1" ht="12.75">
      <c r="B51" s="645"/>
      <c r="C51" s="522" t="s">
        <v>311</v>
      </c>
      <c r="D51" s="525"/>
      <c r="E51" s="525"/>
      <c r="F51" s="246"/>
      <c r="G51" s="1337" t="e">
        <f t="shared" si="1"/>
        <v>#DIV/0!</v>
      </c>
      <c r="H51" s="1248"/>
      <c r="I51" s="264"/>
    </row>
    <row r="52" spans="1:84" s="1" customFormat="1" ht="12.75">
      <c r="B52" s="645"/>
      <c r="C52" s="522" t="s">
        <v>312</v>
      </c>
      <c r="D52" s="525"/>
      <c r="E52" s="525"/>
      <c r="F52" s="246"/>
      <c r="G52" s="1337" t="e">
        <f t="shared" si="1"/>
        <v>#DIV/0!</v>
      </c>
      <c r="H52" s="1248"/>
      <c r="I52" s="264"/>
    </row>
    <row r="53" spans="1:84" s="1" customFormat="1" ht="12.75">
      <c r="B53" s="645"/>
      <c r="C53" s="522" t="s">
        <v>313</v>
      </c>
      <c r="D53" s="525"/>
      <c r="E53" s="525"/>
      <c r="F53" s="246"/>
      <c r="G53" s="1337" t="e">
        <f t="shared" si="1"/>
        <v>#DIV/0!</v>
      </c>
      <c r="H53" s="1248"/>
      <c r="I53" s="264"/>
    </row>
    <row r="54" spans="1:84" s="1" customFormat="1" ht="12.75">
      <c r="B54" s="645"/>
      <c r="C54" s="522" t="s">
        <v>308</v>
      </c>
      <c r="D54" s="525"/>
      <c r="E54" s="525"/>
      <c r="F54" s="246"/>
      <c r="G54" s="1337" t="e">
        <f t="shared" si="1"/>
        <v>#DIV/0!</v>
      </c>
      <c r="H54" s="1248"/>
      <c r="I54" s="264"/>
    </row>
    <row r="55" spans="1:84" s="1" customFormat="1" ht="12.75">
      <c r="B55" s="645"/>
      <c r="C55" s="525" t="s">
        <v>337</v>
      </c>
      <c r="D55" s="525"/>
      <c r="E55" s="525"/>
      <c r="F55" s="246"/>
      <c r="G55" s="1337" t="e">
        <f t="shared" si="1"/>
        <v>#DIV/0!</v>
      </c>
      <c r="H55" s="1248"/>
      <c r="I55" s="264"/>
    </row>
    <row r="56" spans="1:84" s="1" customFormat="1" ht="12.75">
      <c r="B56" s="645"/>
      <c r="C56" s="525" t="s">
        <v>314</v>
      </c>
      <c r="D56" s="525"/>
      <c r="E56" s="525"/>
      <c r="F56" s="246"/>
      <c r="G56" s="1337" t="e">
        <f t="shared" si="1"/>
        <v>#DIV/0!</v>
      </c>
      <c r="H56" s="1248"/>
      <c r="I56" s="264"/>
    </row>
    <row r="57" spans="1:84" s="1" customFormat="1" ht="12.75">
      <c r="B57" s="645"/>
      <c r="C57" s="525" t="s">
        <v>442</v>
      </c>
      <c r="D57" s="525"/>
      <c r="E57" s="525"/>
      <c r="F57" s="246"/>
      <c r="G57" s="1337" t="e">
        <f t="shared" si="1"/>
        <v>#DIV/0!</v>
      </c>
      <c r="H57" s="1248"/>
      <c r="I57" s="264"/>
    </row>
    <row r="58" spans="1:84" s="1" customFormat="1" ht="12.75">
      <c r="B58" s="645"/>
      <c r="C58" s="525" t="s">
        <v>315</v>
      </c>
      <c r="D58" s="525"/>
      <c r="E58" s="525"/>
      <c r="F58" s="654"/>
      <c r="G58" s="1337"/>
      <c r="H58" s="1248"/>
      <c r="I58" s="264"/>
    </row>
    <row r="59" spans="1:84" s="1" customFormat="1" ht="12.75">
      <c r="B59" s="645"/>
      <c r="C59" s="522" t="s">
        <v>316</v>
      </c>
      <c r="D59" s="525"/>
      <c r="E59" s="525"/>
      <c r="F59" s="246"/>
      <c r="G59" s="1337" t="e">
        <f t="shared" ref="G59:G68" si="2">F59/TDC</f>
        <v>#DIV/0!</v>
      </c>
      <c r="H59" s="1248"/>
      <c r="I59" s="264"/>
    </row>
    <row r="60" spans="1:84" s="1" customFormat="1" ht="12.75">
      <c r="B60" s="645"/>
      <c r="C60" s="522" t="s">
        <v>317</v>
      </c>
      <c r="D60" s="525"/>
      <c r="E60" s="525"/>
      <c r="F60" s="246"/>
      <c r="G60" s="1337" t="e">
        <f t="shared" si="2"/>
        <v>#DIV/0!</v>
      </c>
      <c r="H60" s="1248"/>
      <c r="I60" s="264"/>
    </row>
    <row r="61" spans="1:84" s="1" customFormat="1" ht="12.75">
      <c r="B61" s="645"/>
      <c r="C61" s="522" t="s">
        <v>308</v>
      </c>
      <c r="D61" s="525"/>
      <c r="E61" s="525"/>
      <c r="F61" s="246"/>
      <c r="G61" s="1337" t="e">
        <f t="shared" si="2"/>
        <v>#DIV/0!</v>
      </c>
      <c r="H61" s="1248"/>
      <c r="I61" s="264"/>
    </row>
    <row r="62" spans="1:84" s="1" customFormat="1" ht="12.75">
      <c r="B62" s="645"/>
      <c r="C62" s="525" t="s">
        <v>318</v>
      </c>
      <c r="D62" s="525"/>
      <c r="E62" s="525"/>
      <c r="F62" s="246"/>
      <c r="G62" s="1337" t="e">
        <f t="shared" si="2"/>
        <v>#DIV/0!</v>
      </c>
      <c r="H62" s="1248"/>
      <c r="I62" s="264"/>
    </row>
    <row r="63" spans="1:84" s="1" customFormat="1" ht="12.75">
      <c r="B63" s="645"/>
      <c r="C63" s="525" t="s">
        <v>319</v>
      </c>
      <c r="D63" s="525"/>
      <c r="E63" s="525"/>
      <c r="F63" s="246"/>
      <c r="G63" s="1337" t="e">
        <f t="shared" si="2"/>
        <v>#DIV/0!</v>
      </c>
      <c r="H63" s="1248"/>
      <c r="I63" s="264"/>
    </row>
    <row r="64" spans="1:84" s="57" customFormat="1" ht="12" customHeight="1">
      <c r="A64" s="1"/>
      <c r="B64" s="1"/>
      <c r="C64" s="2099" t="s">
        <v>459</v>
      </c>
      <c r="D64" s="2099"/>
      <c r="E64" s="1454" t="e">
        <f>F64/$F$68</f>
        <v>#DIV/0!</v>
      </c>
      <c r="F64" s="246"/>
      <c r="G64" s="1337" t="e">
        <f t="shared" si="2"/>
        <v>#DIV/0!</v>
      </c>
      <c r="H64" s="1248"/>
      <c r="I64" s="263"/>
      <c r="J64" s="1"/>
      <c r="K64" s="26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184" s="1" customFormat="1" ht="12.75">
      <c r="B65" s="645"/>
      <c r="C65" s="2097" t="s">
        <v>207</v>
      </c>
      <c r="D65" s="2097"/>
      <c r="E65" s="2097"/>
      <c r="F65" s="246"/>
      <c r="G65" s="1337" t="e">
        <f t="shared" si="2"/>
        <v>#DIV/0!</v>
      </c>
      <c r="H65" s="1248"/>
      <c r="I65" s="264"/>
      <c r="J65" s="266"/>
      <c r="K65" s="655"/>
    </row>
    <row r="66" spans="1:184" s="57" customFormat="1" ht="12.75">
      <c r="A66" s="1"/>
      <c r="B66" s="1"/>
      <c r="C66" s="1345" t="s">
        <v>481</v>
      </c>
      <c r="D66" s="2090"/>
      <c r="E66" s="2090"/>
      <c r="F66" s="246"/>
      <c r="G66" s="1337" t="e">
        <f t="shared" si="2"/>
        <v>#DIV/0!</v>
      </c>
      <c r="H66" s="1248"/>
      <c r="I66" s="26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184" s="57" customFormat="1" ht="12.75">
      <c r="A67" s="1"/>
      <c r="B67" s="1"/>
      <c r="C67" s="1345" t="s">
        <v>481</v>
      </c>
      <c r="D67" s="2090"/>
      <c r="E67" s="2090"/>
      <c r="F67" s="246"/>
      <c r="G67" s="1337" t="e">
        <f t="shared" si="2"/>
        <v>#DIV/0!</v>
      </c>
      <c r="H67" s="1248"/>
      <c r="I67" s="26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184" s="649" customFormat="1" ht="12.75">
      <c r="A68" s="648"/>
      <c r="C68" s="256"/>
      <c r="D68" s="256"/>
      <c r="E68" s="651" t="s">
        <v>712</v>
      </c>
      <c r="F68" s="254">
        <f>SUM(F31:F67)</f>
        <v>0</v>
      </c>
      <c r="G68" s="1334" t="e">
        <f t="shared" si="2"/>
        <v>#DIV/0!</v>
      </c>
      <c r="H68" s="1247" t="e">
        <f>F68/'1)Project Summary '!H20</f>
        <v>#DIV/0!</v>
      </c>
      <c r="I68" s="255"/>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row>
    <row r="69" spans="1:184" s="57" customFormat="1" ht="12.75">
      <c r="A69" s="1"/>
      <c r="B69" s="1"/>
      <c r="C69" s="2097" t="s">
        <v>1</v>
      </c>
      <c r="D69" s="2097"/>
      <c r="E69" s="1454" t="e">
        <f>F69/$F$68</f>
        <v>#DIV/0!</v>
      </c>
      <c r="F69" s="244"/>
      <c r="G69" s="1337" t="e">
        <f>F69/TDC</f>
        <v>#DIV/0!</v>
      </c>
      <c r="H69" s="1248"/>
      <c r="I69" s="263"/>
      <c r="J69" s="1"/>
      <c r="K69" s="26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184" s="649" customFormat="1" ht="12.75">
      <c r="A70" s="648"/>
      <c r="C70" s="256"/>
      <c r="D70" s="256"/>
      <c r="E70" s="651" t="s">
        <v>208</v>
      </c>
      <c r="F70" s="254">
        <f>HardCosts+F69</f>
        <v>0</v>
      </c>
      <c r="G70" s="1334" t="e">
        <f>F70/TDC</f>
        <v>#DIV/0!</v>
      </c>
      <c r="H70" s="1247" t="e">
        <f>F70/'1)Project Summary '!H20</f>
        <v>#DIV/0!</v>
      </c>
      <c r="I70" s="255"/>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c r="CB70" s="648"/>
      <c r="CC70" s="648"/>
      <c r="CD70" s="648"/>
      <c r="CE70" s="648"/>
      <c r="CF70" s="648"/>
    </row>
    <row r="71" spans="1:184" s="1" customFormat="1" ht="12.75">
      <c r="B71" s="645"/>
      <c r="C71" s="646" t="s">
        <v>209</v>
      </c>
      <c r="D71" s="646"/>
      <c r="E71" s="107"/>
      <c r="F71" s="247"/>
      <c r="G71" s="1335"/>
      <c r="H71" s="1246"/>
      <c r="I71" s="264"/>
    </row>
    <row r="72" spans="1:184" s="57" customFormat="1" ht="12.75">
      <c r="A72" s="1"/>
      <c r="B72" s="1"/>
      <c r="C72" s="95" t="s">
        <v>210</v>
      </c>
      <c r="D72" s="95"/>
      <c r="E72" s="107"/>
      <c r="F72" s="244"/>
      <c r="G72" s="1333"/>
      <c r="H72" s="1246"/>
      <c r="I72" s="26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184" s="57" customFormat="1" ht="12.75">
      <c r="A73" s="1"/>
      <c r="B73" s="1"/>
      <c r="C73" s="95" t="s">
        <v>211</v>
      </c>
      <c r="D73" s="95"/>
      <c r="E73" s="107"/>
      <c r="F73" s="246"/>
      <c r="G73" s="1333"/>
      <c r="H73" s="1246"/>
      <c r="I73" s="26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184" s="57" customFormat="1" ht="12.75">
      <c r="A74" s="1"/>
      <c r="B74" s="1"/>
      <c r="C74" s="1345" t="s">
        <v>481</v>
      </c>
      <c r="D74" s="2090"/>
      <c r="E74" s="2090"/>
      <c r="F74" s="246"/>
      <c r="G74" s="1333"/>
      <c r="H74" s="1246"/>
      <c r="I74" s="26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184" s="649" customFormat="1" ht="12.75">
      <c r="A75" s="648"/>
      <c r="C75" s="256"/>
      <c r="D75" s="256"/>
      <c r="E75" s="651" t="s">
        <v>212</v>
      </c>
      <c r="F75" s="254">
        <f>SUM(F72:F74)</f>
        <v>0</v>
      </c>
      <c r="G75" s="1334" t="e">
        <f>F75/TDC</f>
        <v>#DIV/0!</v>
      </c>
      <c r="H75" s="1247"/>
      <c r="I75" s="255"/>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row>
    <row r="76" spans="1:184" s="649" customFormat="1" ht="12.75">
      <c r="A76" s="648"/>
      <c r="C76" s="646" t="s">
        <v>955</v>
      </c>
      <c r="D76" s="646"/>
      <c r="E76" s="107"/>
      <c r="F76" s="247"/>
      <c r="G76" s="1338"/>
      <c r="H76" s="1249"/>
      <c r="I76" s="25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row>
    <row r="77" spans="1:184" s="649" customFormat="1" ht="12.75">
      <c r="A77" s="648"/>
      <c r="B77" s="648"/>
      <c r="C77" s="95" t="s">
        <v>956</v>
      </c>
      <c r="D77" s="95"/>
      <c r="E77" s="107"/>
      <c r="F77" s="244"/>
      <c r="G77" s="1338"/>
      <c r="H77" s="1249"/>
      <c r="I77" s="25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c r="CB77" s="648"/>
      <c r="CC77" s="648"/>
      <c r="CD77" s="648"/>
      <c r="CE77" s="648"/>
      <c r="CF77" s="648"/>
    </row>
    <row r="78" spans="1:184" s="649" customFormat="1" ht="12.75">
      <c r="A78" s="648"/>
      <c r="B78" s="648"/>
      <c r="C78" s="95" t="s">
        <v>958</v>
      </c>
      <c r="D78" s="95"/>
      <c r="E78" s="107"/>
      <c r="F78" s="246"/>
      <c r="G78" s="1338"/>
      <c r="H78" s="1249"/>
      <c r="I78" s="25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c r="CB78" s="648"/>
      <c r="CC78" s="648"/>
      <c r="CD78" s="648"/>
      <c r="CE78" s="648"/>
      <c r="CF78" s="648"/>
    </row>
    <row r="79" spans="1:184" s="649" customFormat="1" ht="12.75">
      <c r="A79" s="648"/>
      <c r="C79" s="256"/>
      <c r="D79" s="256"/>
      <c r="E79" s="651" t="s">
        <v>957</v>
      </c>
      <c r="F79" s="254">
        <f>SUM(F77:F78)</f>
        <v>0</v>
      </c>
      <c r="G79" s="1334" t="e">
        <f>F79/TDC</f>
        <v>#DIV/0!</v>
      </c>
      <c r="H79" s="1247"/>
      <c r="I79" s="255"/>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c r="CB79" s="648"/>
      <c r="CC79" s="648"/>
      <c r="CD79" s="648"/>
      <c r="CE79" s="648"/>
      <c r="CF79" s="648"/>
    </row>
    <row r="80" spans="1:184" s="56" customFormat="1" ht="12.75">
      <c r="A80" s="1"/>
      <c r="B80" s="645"/>
      <c r="C80" s="652" t="s">
        <v>213</v>
      </c>
      <c r="D80" s="652"/>
      <c r="E80" s="107"/>
      <c r="F80" s="247"/>
      <c r="G80" s="1335"/>
      <c r="H80" s="1246"/>
      <c r="I80" s="264"/>
      <c r="J80" s="656"/>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1:184" s="57" customFormat="1" ht="12.75">
      <c r="A81" s="1"/>
      <c r="B81" s="1"/>
      <c r="C81" s="95" t="s">
        <v>214</v>
      </c>
      <c r="D81" s="95"/>
      <c r="E81" s="107"/>
      <c r="F81" s="244"/>
      <c r="G81" s="1333"/>
      <c r="H81" s="1246"/>
      <c r="I81" s="263"/>
      <c r="J81" s="656"/>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184" s="57" customFormat="1" ht="12.75">
      <c r="A82" s="1"/>
      <c r="B82" s="1"/>
      <c r="C82" s="95" t="s">
        <v>449</v>
      </c>
      <c r="D82" s="95"/>
      <c r="E82" s="107"/>
      <c r="F82" s="246"/>
      <c r="G82" s="1333"/>
      <c r="H82" s="1246"/>
      <c r="I82" s="657"/>
      <c r="J82" s="656"/>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184" s="57" customFormat="1" ht="12.75">
      <c r="A83" s="1"/>
      <c r="B83" s="1"/>
      <c r="C83" s="653" t="s">
        <v>215</v>
      </c>
      <c r="D83" s="653"/>
      <c r="E83" s="107"/>
      <c r="F83" s="244"/>
      <c r="G83" s="1333"/>
      <c r="H83" s="1246"/>
      <c r="I83" s="263"/>
      <c r="J83" s="656"/>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184" s="57" customFormat="1" ht="12.75">
      <c r="A84" s="1"/>
      <c r="B84" s="1"/>
      <c r="C84" s="95" t="s">
        <v>216</v>
      </c>
      <c r="D84" s="606"/>
      <c r="E84" s="107"/>
      <c r="F84" s="246"/>
      <c r="G84" s="1333"/>
      <c r="H84" s="1246"/>
      <c r="I84" s="26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184" s="57" customFormat="1" ht="12.75">
      <c r="A85" s="1"/>
      <c r="B85" s="1"/>
      <c r="C85" s="1345" t="s">
        <v>481</v>
      </c>
      <c r="D85" s="2090"/>
      <c r="E85" s="2090"/>
      <c r="F85" s="246"/>
      <c r="G85" s="1333"/>
      <c r="H85" s="1246"/>
      <c r="I85" s="26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184" s="649" customFormat="1" ht="12.75">
      <c r="A86" s="648"/>
      <c r="C86" s="650"/>
      <c r="D86" s="650"/>
      <c r="E86" s="651" t="s">
        <v>217</v>
      </c>
      <c r="F86" s="254">
        <f>SUM(F81:F85)</f>
        <v>0</v>
      </c>
      <c r="G86" s="1334" t="e">
        <f>F86/TDC</f>
        <v>#DIV/0!</v>
      </c>
      <c r="H86" s="1247"/>
      <c r="I86" s="255"/>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c r="CF86" s="648"/>
    </row>
    <row r="87" spans="1:184" s="56" customFormat="1" ht="12.75">
      <c r="A87" s="1"/>
      <c r="B87" s="645"/>
      <c r="C87" s="652" t="s">
        <v>218</v>
      </c>
      <c r="D87" s="652"/>
      <c r="E87" s="107"/>
      <c r="F87" s="247"/>
      <c r="G87" s="1335"/>
      <c r="H87" s="1246"/>
      <c r="I87" s="264"/>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row>
    <row r="88" spans="1:184" s="57" customFormat="1" ht="12.75">
      <c r="A88" s="1"/>
      <c r="B88" s="1"/>
      <c r="C88" s="95" t="s">
        <v>219</v>
      </c>
      <c r="D88" s="95"/>
      <c r="E88" s="107"/>
      <c r="F88" s="244"/>
      <c r="G88" s="1333"/>
      <c r="H88" s="1246"/>
      <c r="I88" s="26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184" s="57" customFormat="1" ht="12.75">
      <c r="A89" s="1"/>
      <c r="B89" s="1"/>
      <c r="C89" s="95" t="s">
        <v>298</v>
      </c>
      <c r="D89" s="95"/>
      <c r="E89" s="107"/>
      <c r="F89" s="246"/>
      <c r="G89" s="1333"/>
      <c r="H89" s="1246"/>
      <c r="I89" s="26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184" s="57" customFormat="1" ht="12.75">
      <c r="A90" s="1"/>
      <c r="B90" s="1"/>
      <c r="C90" s="95" t="s">
        <v>257</v>
      </c>
      <c r="D90" s="95"/>
      <c r="E90" s="107"/>
      <c r="F90" s="246"/>
      <c r="G90" s="1333"/>
      <c r="H90" s="1246"/>
      <c r="I90" s="26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184" s="57" customFormat="1" ht="12.75">
      <c r="A91" s="1"/>
      <c r="B91" s="1"/>
      <c r="C91" s="95" t="s">
        <v>220</v>
      </c>
      <c r="D91" s="95"/>
      <c r="E91" s="107"/>
      <c r="F91" s="246"/>
      <c r="G91" s="1333"/>
      <c r="H91" s="1246"/>
      <c r="I91" s="26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184" s="57" customFormat="1" ht="12.75">
      <c r="A92" s="1"/>
      <c r="B92" s="1"/>
      <c r="C92" s="1345" t="s">
        <v>481</v>
      </c>
      <c r="D92" s="2090"/>
      <c r="E92" s="2090"/>
      <c r="F92" s="248"/>
      <c r="G92" s="1333"/>
      <c r="H92" s="1246"/>
      <c r="I92" s="26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184" s="649" customFormat="1" ht="12.75">
      <c r="A93" s="648"/>
      <c r="C93" s="650"/>
      <c r="D93" s="650"/>
      <c r="E93" s="651" t="s">
        <v>221</v>
      </c>
      <c r="F93" s="254">
        <f>SUM(F88:F92)</f>
        <v>0</v>
      </c>
      <c r="G93" s="1334" t="e">
        <f>F93/TDC</f>
        <v>#DIV/0!</v>
      </c>
      <c r="H93" s="1247"/>
      <c r="I93" s="255"/>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row>
    <row r="94" spans="1:184" s="648" customFormat="1" ht="6" customHeight="1">
      <c r="E94" s="658"/>
      <c r="F94" s="257"/>
      <c r="G94" s="1338"/>
      <c r="H94" s="1249"/>
      <c r="I94" s="258"/>
    </row>
    <row r="95" spans="1:184" s="663" customFormat="1" ht="15.75" customHeight="1">
      <c r="A95" s="659"/>
      <c r="B95" s="660"/>
      <c r="C95" s="661" t="s">
        <v>293</v>
      </c>
      <c r="D95" s="662" t="s">
        <v>566</v>
      </c>
      <c r="E95" s="871" t="e">
        <f>F95/(TDC-F28)</f>
        <v>#DIV/0!</v>
      </c>
      <c r="F95" s="1169"/>
      <c r="G95" s="1334" t="e">
        <f>F95/TDC</f>
        <v>#DIV/0!</v>
      </c>
      <c r="H95" s="1247"/>
      <c r="I95" s="26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659"/>
      <c r="BV95" s="659"/>
      <c r="BW95" s="659"/>
      <c r="BX95" s="659"/>
      <c r="BY95" s="659"/>
      <c r="BZ95" s="659"/>
      <c r="CA95" s="659"/>
      <c r="CB95" s="659"/>
      <c r="CC95" s="659"/>
      <c r="CD95" s="659"/>
      <c r="CE95" s="659"/>
      <c r="CF95" s="659"/>
    </row>
    <row r="96" spans="1:184" s="665" customFormat="1" ht="6" customHeight="1">
      <c r="A96" s="664"/>
      <c r="C96" s="666"/>
      <c r="D96" s="666"/>
      <c r="E96" s="667"/>
      <c r="F96" s="668"/>
      <c r="G96" s="1250"/>
      <c r="H96" s="1250"/>
      <c r="I96" s="669"/>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664"/>
      <c r="BV96" s="664"/>
      <c r="BW96" s="664"/>
      <c r="BX96" s="664"/>
      <c r="BY96" s="664"/>
      <c r="BZ96" s="664"/>
      <c r="CA96" s="664"/>
      <c r="CB96" s="664"/>
      <c r="CC96" s="664"/>
      <c r="CD96" s="664"/>
      <c r="CE96" s="664"/>
      <c r="CF96" s="664"/>
    </row>
    <row r="97" spans="1:184" s="627" customFormat="1" ht="24" customHeight="1">
      <c r="A97" s="620"/>
      <c r="B97" s="676" t="s">
        <v>321</v>
      </c>
      <c r="C97" s="677"/>
      <c r="D97" s="677"/>
      <c r="E97" s="676"/>
      <c r="F97" s="678">
        <f>(F23+F28+F70+F75+F79+F86+F93+F95)</f>
        <v>0</v>
      </c>
      <c r="G97" s="1339" t="e">
        <f>F97/TDC</f>
        <v>#DIV/0!</v>
      </c>
      <c r="H97" s="1251" t="e">
        <f>F97/'1)Project Summary '!H20</f>
        <v>#DIV/0!</v>
      </c>
      <c r="I97" s="679"/>
      <c r="J97" s="680"/>
      <c r="K97" s="620"/>
      <c r="L97" s="620"/>
      <c r="M97" s="620"/>
      <c r="N97" s="620"/>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c r="BB97" s="620"/>
      <c r="BC97" s="620"/>
      <c r="BD97" s="620"/>
      <c r="BE97" s="620"/>
      <c r="BF97" s="620"/>
      <c r="BG97" s="620"/>
      <c r="BH97" s="620"/>
      <c r="BI97" s="620"/>
      <c r="BJ97" s="620"/>
      <c r="BK97" s="620"/>
      <c r="BL97" s="620"/>
      <c r="BM97" s="620"/>
      <c r="BN97" s="620"/>
      <c r="BO97" s="620"/>
      <c r="BP97" s="620"/>
      <c r="BQ97" s="620"/>
      <c r="BR97" s="620"/>
      <c r="BS97" s="620"/>
      <c r="BT97" s="620"/>
      <c r="BU97" s="620"/>
      <c r="BV97" s="620"/>
      <c r="BW97" s="620"/>
      <c r="BX97" s="620"/>
      <c r="BY97" s="620"/>
      <c r="BZ97" s="620"/>
      <c r="CA97" s="620"/>
      <c r="CB97" s="620"/>
      <c r="CC97" s="620"/>
      <c r="CD97" s="620"/>
      <c r="CE97" s="620"/>
      <c r="CF97" s="620"/>
    </row>
    <row r="98" spans="1:184" s="675" customFormat="1" ht="19.5" customHeight="1">
      <c r="A98" s="670"/>
      <c r="B98" s="671" t="s">
        <v>222</v>
      </c>
      <c r="C98" s="671"/>
      <c r="D98" s="671"/>
      <c r="E98" s="672"/>
      <c r="F98" s="673">
        <f>HomePrice</f>
        <v>0</v>
      </c>
      <c r="G98" s="1340" t="e">
        <f>F98/TDC</f>
        <v>#DIV/0!</v>
      </c>
      <c r="H98" s="1252" t="e">
        <f>F98/'1)Project Summary '!H20</f>
        <v>#DIV/0!</v>
      </c>
      <c r="I98" s="674"/>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row>
    <row r="99" spans="1:184" s="627" customFormat="1" ht="24" customHeight="1">
      <c r="A99" s="620"/>
      <c r="B99" s="676" t="s">
        <v>223</v>
      </c>
      <c r="C99" s="677"/>
      <c r="D99" s="677"/>
      <c r="E99" s="676"/>
      <c r="F99" s="678">
        <f>F98-F97</f>
        <v>0</v>
      </c>
      <c r="G99" s="1339" t="e">
        <f>F99/TDC</f>
        <v>#DIV/0!</v>
      </c>
      <c r="H99" s="1253"/>
      <c r="I99" s="679"/>
      <c r="J99" s="680"/>
      <c r="K99" s="620"/>
      <c r="L99" s="620"/>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c r="BB99" s="620"/>
      <c r="BC99" s="620"/>
      <c r="BD99" s="620"/>
      <c r="BE99" s="620"/>
      <c r="BF99" s="620"/>
      <c r="BG99" s="620"/>
      <c r="BH99" s="620"/>
      <c r="BI99" s="620"/>
      <c r="BJ99" s="620"/>
      <c r="BK99" s="620"/>
      <c r="BL99" s="620"/>
      <c r="BM99" s="620"/>
      <c r="BN99" s="620"/>
      <c r="BO99" s="620"/>
      <c r="BP99" s="620"/>
      <c r="BQ99" s="620"/>
      <c r="BR99" s="620"/>
      <c r="BS99" s="620"/>
      <c r="BT99" s="620"/>
      <c r="BU99" s="620"/>
      <c r="BV99" s="620"/>
      <c r="BW99" s="620"/>
      <c r="BX99" s="620"/>
      <c r="BY99" s="620"/>
      <c r="BZ99" s="620"/>
      <c r="CA99" s="620"/>
      <c r="CB99" s="620"/>
      <c r="CC99" s="620"/>
      <c r="CD99" s="620"/>
      <c r="CE99" s="620"/>
      <c r="CF99" s="620"/>
    </row>
    <row r="100" spans="1:184">
      <c r="G100" s="1254"/>
      <c r="H100" s="1254"/>
      <c r="I100" s="683"/>
    </row>
    <row r="101" spans="1:184" s="688" customFormat="1" ht="12.75">
      <c r="A101" s="684"/>
      <c r="B101" s="685"/>
      <c r="C101" s="686"/>
      <c r="D101" s="686"/>
      <c r="E101" s="686"/>
      <c r="F101" s="686"/>
      <c r="G101" s="1255"/>
      <c r="H101" s="1255"/>
      <c r="I101" s="68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5"/>
      <c r="CH101" s="685"/>
      <c r="CI101" s="685"/>
      <c r="CJ101" s="685"/>
      <c r="CK101" s="685"/>
      <c r="CL101" s="685"/>
      <c r="CM101" s="685"/>
      <c r="CN101" s="685"/>
      <c r="CO101" s="685"/>
      <c r="CP101" s="685"/>
      <c r="CQ101" s="685"/>
      <c r="CR101" s="685"/>
      <c r="CS101" s="685"/>
      <c r="CT101" s="685"/>
      <c r="CU101" s="685"/>
      <c r="CV101" s="685"/>
      <c r="CW101" s="685"/>
      <c r="CX101" s="685"/>
      <c r="CY101" s="685"/>
      <c r="CZ101" s="685"/>
      <c r="DA101" s="685"/>
      <c r="DB101" s="685"/>
      <c r="DC101" s="685"/>
      <c r="DD101" s="685"/>
      <c r="DE101" s="685"/>
      <c r="DF101" s="685"/>
      <c r="DG101" s="685"/>
    </row>
    <row r="102" spans="1:184" s="56" customFormat="1" ht="12.75">
      <c r="A102" s="1"/>
      <c r="B102" s="645"/>
      <c r="F102" s="689"/>
      <c r="G102" s="1246"/>
      <c r="H102" s="1246"/>
      <c r="I102" s="647"/>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row>
    <row r="103" spans="1:184" s="1" customFormat="1" ht="12.75">
      <c r="B103" s="524"/>
      <c r="F103" s="520"/>
      <c r="G103" s="1238"/>
      <c r="H103" s="1238"/>
      <c r="I103" s="690"/>
    </row>
    <row r="104" spans="1:184" s="1" customFormat="1" ht="12.75">
      <c r="B104" s="95"/>
      <c r="C104" s="96"/>
      <c r="D104" s="96"/>
      <c r="F104" s="520"/>
      <c r="G104" s="1238"/>
      <c r="H104" s="1238"/>
      <c r="I104" s="690"/>
    </row>
    <row r="105" spans="1:184" s="1" customFormat="1" ht="12.75">
      <c r="B105" s="95"/>
      <c r="C105" s="96"/>
      <c r="D105" s="96"/>
      <c r="F105" s="520"/>
      <c r="G105" s="1238"/>
      <c r="H105" s="1238"/>
      <c r="I105" s="690"/>
    </row>
    <row r="106" spans="1:184" s="1" customFormat="1" ht="12.75">
      <c r="B106" s="95"/>
      <c r="C106" s="96"/>
      <c r="D106" s="96"/>
      <c r="F106" s="520"/>
      <c r="G106" s="1238"/>
      <c r="H106" s="1238"/>
      <c r="I106" s="690"/>
    </row>
    <row r="107" spans="1:184" s="1" customFormat="1" ht="12.75">
      <c r="B107" s="95"/>
      <c r="C107" s="96"/>
      <c r="D107" s="96"/>
      <c r="F107" s="520"/>
      <c r="G107" s="1238"/>
      <c r="H107" s="1238"/>
      <c r="I107" s="690"/>
    </row>
    <row r="108" spans="1:184" s="1" customFormat="1" ht="12.75">
      <c r="B108" s="524"/>
      <c r="F108" s="520"/>
      <c r="G108" s="1238"/>
      <c r="H108" s="1238"/>
      <c r="I108" s="690"/>
    </row>
    <row r="109" spans="1:184" s="1" customFormat="1" ht="12.75">
      <c r="B109" s="524"/>
      <c r="F109" s="520"/>
      <c r="G109" s="1238"/>
      <c r="H109" s="1238"/>
      <c r="I109" s="690"/>
    </row>
    <row r="110" spans="1:184" s="1" customFormat="1" ht="12.75">
      <c r="B110" s="524"/>
      <c r="F110" s="520"/>
      <c r="G110" s="1238"/>
      <c r="H110" s="1238"/>
      <c r="I110" s="690"/>
    </row>
    <row r="111" spans="1:184" s="1" customFormat="1" ht="12.75">
      <c r="B111" s="524"/>
      <c r="F111" s="520"/>
      <c r="G111" s="1238"/>
      <c r="H111" s="1238"/>
      <c r="I111" s="690"/>
    </row>
    <row r="112" spans="1:184" s="1" customFormat="1" ht="12.75">
      <c r="B112" s="127"/>
      <c r="F112" s="520"/>
      <c r="G112" s="1238"/>
      <c r="H112" s="1238"/>
      <c r="I112" s="690"/>
    </row>
    <row r="113" spans="2:9" s="1" customFormat="1" ht="12.75">
      <c r="B113" s="127"/>
      <c r="F113" s="520"/>
      <c r="G113" s="1238"/>
      <c r="H113" s="690"/>
      <c r="I113" s="690"/>
    </row>
    <row r="114" spans="2:9" s="1" customFormat="1" ht="12.75">
      <c r="B114" s="127"/>
      <c r="F114" s="520"/>
      <c r="G114" s="1238"/>
      <c r="H114" s="690"/>
      <c r="I114" s="690"/>
    </row>
    <row r="115" spans="2:9" s="1" customFormat="1" ht="12.75">
      <c r="B115" s="127"/>
      <c r="F115" s="520"/>
      <c r="G115" s="1238"/>
      <c r="H115" s="690"/>
      <c r="I115" s="690"/>
    </row>
    <row r="116" spans="2:9" s="1" customFormat="1" ht="12.75">
      <c r="B116" s="127"/>
      <c r="F116" s="520"/>
      <c r="G116" s="1238"/>
      <c r="H116" s="690"/>
      <c r="I116" s="690"/>
    </row>
    <row r="117" spans="2:9" s="1" customFormat="1" ht="12.75">
      <c r="B117" s="127"/>
      <c r="F117" s="520"/>
      <c r="G117" s="1238"/>
      <c r="H117" s="690"/>
      <c r="I117" s="690"/>
    </row>
    <row r="118" spans="2:9" s="1" customFormat="1" ht="12.75">
      <c r="B118" s="127"/>
      <c r="F118" s="520"/>
      <c r="G118" s="1238"/>
      <c r="H118" s="690"/>
      <c r="I118" s="690"/>
    </row>
    <row r="119" spans="2:9" s="1" customFormat="1" ht="12.75">
      <c r="B119" s="127"/>
      <c r="F119" s="520"/>
      <c r="G119" s="1238"/>
      <c r="H119" s="690"/>
      <c r="I119" s="690"/>
    </row>
    <row r="120" spans="2:9" s="1" customFormat="1" ht="12.75">
      <c r="B120" s="127"/>
      <c r="F120" s="520"/>
      <c r="G120" s="1238"/>
      <c r="H120" s="690"/>
      <c r="I120" s="690"/>
    </row>
    <row r="121" spans="2:9" s="1" customFormat="1" ht="12.75">
      <c r="B121" s="127"/>
      <c r="F121" s="520"/>
      <c r="G121" s="1238"/>
      <c r="H121" s="690"/>
      <c r="I121" s="690"/>
    </row>
    <row r="122" spans="2:9" s="1" customFormat="1" ht="12.75">
      <c r="B122" s="127"/>
      <c r="F122" s="520"/>
      <c r="G122" s="1238"/>
      <c r="H122" s="690"/>
      <c r="I122" s="690"/>
    </row>
    <row r="123" spans="2:9" s="1" customFormat="1" ht="12.75">
      <c r="B123" s="127"/>
      <c r="F123" s="520"/>
      <c r="G123" s="1238"/>
      <c r="H123" s="690"/>
      <c r="I123" s="690"/>
    </row>
    <row r="124" spans="2:9" s="1" customFormat="1" ht="12.75">
      <c r="B124" s="127"/>
      <c r="F124" s="520"/>
      <c r="G124" s="1238"/>
      <c r="H124" s="690"/>
      <c r="I124" s="690"/>
    </row>
    <row r="125" spans="2:9" s="1" customFormat="1" ht="12.75">
      <c r="B125" s="127"/>
      <c r="F125" s="520"/>
      <c r="G125" s="1238"/>
      <c r="H125" s="690"/>
      <c r="I125" s="690"/>
    </row>
    <row r="126" spans="2:9" s="1" customFormat="1" ht="12.75">
      <c r="B126" s="127"/>
      <c r="F126" s="520"/>
      <c r="G126" s="1238"/>
      <c r="H126" s="690"/>
      <c r="I126" s="690"/>
    </row>
    <row r="127" spans="2:9" s="1" customFormat="1" ht="12.75">
      <c r="B127" s="127"/>
      <c r="F127" s="520"/>
      <c r="G127" s="1238"/>
      <c r="H127" s="690"/>
      <c r="I127" s="690"/>
    </row>
    <row r="128" spans="2:9" s="1" customFormat="1" ht="12.75">
      <c r="B128" s="127"/>
      <c r="F128" s="520"/>
      <c r="G128" s="1238"/>
      <c r="H128" s="690"/>
      <c r="I128" s="690"/>
    </row>
    <row r="129" spans="2:9" s="1" customFormat="1" ht="12.75">
      <c r="B129" s="127"/>
      <c r="F129" s="520"/>
      <c r="G129" s="1238"/>
      <c r="H129" s="690"/>
      <c r="I129" s="690"/>
    </row>
    <row r="130" spans="2:9" s="1" customFormat="1" ht="12.75">
      <c r="B130" s="127"/>
      <c r="F130" s="520"/>
      <c r="G130" s="1238"/>
      <c r="H130" s="690"/>
      <c r="I130" s="690"/>
    </row>
    <row r="131" spans="2:9" s="1" customFormat="1" ht="12.75">
      <c r="B131" s="127"/>
      <c r="F131" s="520"/>
      <c r="G131" s="1238"/>
      <c r="H131" s="690"/>
      <c r="I131" s="690"/>
    </row>
    <row r="132" spans="2:9" s="1" customFormat="1" ht="12.75">
      <c r="B132" s="127"/>
      <c r="F132" s="520"/>
      <c r="G132" s="1238"/>
      <c r="H132" s="690"/>
      <c r="I132" s="690"/>
    </row>
    <row r="133" spans="2:9" s="1" customFormat="1" ht="12.75">
      <c r="B133" s="127"/>
      <c r="F133" s="520"/>
      <c r="G133" s="1238"/>
      <c r="H133" s="690"/>
      <c r="I133" s="690"/>
    </row>
    <row r="134" spans="2:9" s="1" customFormat="1" ht="12.75">
      <c r="B134" s="127"/>
      <c r="F134" s="520"/>
      <c r="G134" s="1238"/>
      <c r="H134" s="690"/>
      <c r="I134" s="690"/>
    </row>
    <row r="135" spans="2:9" s="1" customFormat="1" ht="12.75">
      <c r="B135" s="127"/>
      <c r="F135" s="520"/>
      <c r="G135" s="1238"/>
      <c r="H135" s="690"/>
      <c r="I135" s="690"/>
    </row>
    <row r="136" spans="2:9" s="1" customFormat="1" ht="12.75">
      <c r="B136" s="127"/>
      <c r="F136" s="520"/>
      <c r="G136" s="1238"/>
      <c r="H136" s="690"/>
      <c r="I136" s="690"/>
    </row>
    <row r="137" spans="2:9" s="1" customFormat="1" ht="12.75">
      <c r="B137" s="127"/>
      <c r="F137" s="520"/>
      <c r="G137" s="1238"/>
      <c r="H137" s="690"/>
      <c r="I137" s="690"/>
    </row>
    <row r="138" spans="2:9" s="1" customFormat="1" ht="12.75">
      <c r="B138" s="127"/>
      <c r="F138" s="520"/>
      <c r="G138" s="1238"/>
      <c r="H138" s="690"/>
      <c r="I138" s="690"/>
    </row>
    <row r="139" spans="2:9" s="1" customFormat="1" ht="12.75">
      <c r="B139" s="127"/>
      <c r="F139" s="520"/>
      <c r="G139" s="1238"/>
      <c r="H139" s="690"/>
      <c r="I139" s="690"/>
    </row>
    <row r="140" spans="2:9" s="1" customFormat="1" ht="12.75">
      <c r="B140" s="127"/>
      <c r="F140" s="520"/>
      <c r="G140" s="1238"/>
      <c r="H140" s="690"/>
      <c r="I140" s="690"/>
    </row>
    <row r="141" spans="2:9" s="1" customFormat="1" ht="12.75">
      <c r="B141" s="127"/>
      <c r="F141" s="520"/>
      <c r="G141" s="1238"/>
      <c r="H141" s="690"/>
      <c r="I141" s="690"/>
    </row>
    <row r="142" spans="2:9" s="1" customFormat="1" ht="12.75">
      <c r="B142" s="127"/>
      <c r="F142" s="520"/>
      <c r="G142" s="1238"/>
      <c r="H142" s="690"/>
      <c r="I142" s="690"/>
    </row>
    <row r="143" spans="2:9" s="1" customFormat="1" ht="12.75">
      <c r="B143" s="127"/>
      <c r="F143" s="520"/>
      <c r="G143" s="1238"/>
      <c r="H143" s="690"/>
      <c r="I143" s="690"/>
    </row>
    <row r="144" spans="2:9" s="1" customFormat="1" ht="12.75">
      <c r="B144" s="127"/>
      <c r="F144" s="520"/>
      <c r="G144" s="1238"/>
      <c r="H144" s="690"/>
      <c r="I144" s="690"/>
    </row>
    <row r="145" spans="2:9" s="1" customFormat="1" ht="12.75">
      <c r="B145" s="127"/>
      <c r="F145" s="520"/>
      <c r="G145" s="1238"/>
      <c r="H145" s="690"/>
      <c r="I145" s="690"/>
    </row>
    <row r="146" spans="2:9" s="1" customFormat="1" ht="12.75">
      <c r="B146" s="127"/>
      <c r="F146" s="520"/>
      <c r="G146" s="1238"/>
      <c r="H146" s="690"/>
      <c r="I146" s="690"/>
    </row>
    <row r="147" spans="2:9" s="1" customFormat="1" ht="12.75">
      <c r="B147" s="127"/>
      <c r="F147" s="520"/>
      <c r="G147" s="1238"/>
      <c r="H147" s="690"/>
      <c r="I147" s="690"/>
    </row>
    <row r="148" spans="2:9" s="1" customFormat="1" ht="12.75">
      <c r="B148" s="127"/>
      <c r="F148" s="520"/>
      <c r="G148" s="1238"/>
      <c r="H148" s="690"/>
      <c r="I148" s="690"/>
    </row>
    <row r="149" spans="2:9" s="1" customFormat="1" ht="12.75">
      <c r="B149" s="127"/>
      <c r="F149" s="520"/>
      <c r="G149" s="1238"/>
      <c r="H149" s="690"/>
      <c r="I149" s="690"/>
    </row>
    <row r="150" spans="2:9" s="1" customFormat="1" ht="12.75">
      <c r="B150" s="127"/>
      <c r="F150" s="520"/>
      <c r="G150" s="1238"/>
      <c r="H150" s="690"/>
      <c r="I150" s="690"/>
    </row>
    <row r="151" spans="2:9" s="1" customFormat="1" ht="12.75">
      <c r="B151" s="127"/>
      <c r="F151" s="520"/>
      <c r="G151" s="1238"/>
      <c r="H151" s="690"/>
      <c r="I151" s="690"/>
    </row>
    <row r="152" spans="2:9" s="1" customFormat="1" ht="12.75">
      <c r="B152" s="127"/>
      <c r="F152" s="520"/>
      <c r="G152" s="1238"/>
      <c r="H152" s="690"/>
      <c r="I152" s="690"/>
    </row>
    <row r="153" spans="2:9" s="1" customFormat="1" ht="12.75">
      <c r="B153" s="127"/>
      <c r="F153" s="520"/>
      <c r="G153" s="1238"/>
      <c r="H153" s="690"/>
      <c r="I153" s="690"/>
    </row>
    <row r="154" spans="2:9" s="1" customFormat="1" ht="12.75">
      <c r="B154" s="127"/>
      <c r="F154" s="520"/>
      <c r="G154" s="1238"/>
      <c r="H154" s="690"/>
      <c r="I154" s="690"/>
    </row>
    <row r="155" spans="2:9" s="1" customFormat="1" ht="12.75">
      <c r="B155" s="127"/>
      <c r="F155" s="520"/>
      <c r="G155" s="1238"/>
      <c r="H155" s="690"/>
      <c r="I155" s="690"/>
    </row>
    <row r="156" spans="2:9" s="1" customFormat="1" ht="12.75">
      <c r="B156" s="127"/>
      <c r="F156" s="520"/>
      <c r="G156" s="1238"/>
      <c r="H156" s="690"/>
      <c r="I156" s="690"/>
    </row>
    <row r="157" spans="2:9" s="1" customFormat="1" ht="12.75">
      <c r="B157" s="127"/>
      <c r="F157" s="520"/>
      <c r="G157" s="1238"/>
      <c r="H157" s="690"/>
      <c r="I157" s="690"/>
    </row>
    <row r="158" spans="2:9" s="1" customFormat="1" ht="12.75">
      <c r="B158" s="127"/>
      <c r="F158" s="520"/>
      <c r="G158" s="1238"/>
      <c r="H158" s="690"/>
      <c r="I158" s="690"/>
    </row>
    <row r="159" spans="2:9" s="65" customFormat="1">
      <c r="B159" s="691"/>
      <c r="F159" s="692"/>
      <c r="G159" s="693"/>
      <c r="H159" s="693"/>
      <c r="I159" s="693"/>
    </row>
    <row r="160" spans="2:9" s="65" customFormat="1">
      <c r="B160" s="691"/>
      <c r="F160" s="692"/>
      <c r="G160" s="693"/>
      <c r="H160" s="693"/>
      <c r="I160" s="693"/>
    </row>
    <row r="161" spans="2:9" s="65" customFormat="1">
      <c r="B161" s="691"/>
      <c r="F161" s="692"/>
      <c r="G161" s="693"/>
      <c r="H161" s="693"/>
      <c r="I161" s="693"/>
    </row>
    <row r="162" spans="2:9" s="65" customFormat="1">
      <c r="B162" s="691"/>
      <c r="F162" s="692"/>
      <c r="G162" s="694"/>
      <c r="H162" s="694"/>
      <c r="I162" s="694"/>
    </row>
    <row r="163" spans="2:9" s="65" customFormat="1">
      <c r="B163" s="691"/>
      <c r="F163" s="692"/>
      <c r="G163" s="694"/>
      <c r="H163" s="694"/>
      <c r="I163" s="694"/>
    </row>
    <row r="164" spans="2:9" s="65" customFormat="1">
      <c r="B164" s="691"/>
      <c r="F164" s="692"/>
      <c r="G164" s="694"/>
      <c r="H164" s="694"/>
      <c r="I164" s="694"/>
    </row>
  </sheetData>
  <sheetProtection algorithmName="SHA-512" hashValue="O3ruvtVFg5QuWOKneSow1Fp8nl/DL9M6F0mUSLmmviSpbKppxrrGzWTwO/v/MRUkHW6cfF+CWDApJWJHYVPRbQ==" saltValue="mKPqeU8C636WA4RE5qpoRg==" spinCount="100000" sheet="1" objects="1" scenarios="1"/>
  <mergeCells count="22">
    <mergeCell ref="D92:E92"/>
    <mergeCell ref="D67:E67"/>
    <mergeCell ref="D74:E74"/>
    <mergeCell ref="C69:D69"/>
    <mergeCell ref="J40:L43"/>
    <mergeCell ref="D85:E85"/>
    <mergeCell ref="D66:E66"/>
    <mergeCell ref="C65:E65"/>
    <mergeCell ref="C64:D64"/>
    <mergeCell ref="D3:E3"/>
    <mergeCell ref="C38:E38"/>
    <mergeCell ref="D22:E22"/>
    <mergeCell ref="D27:E27"/>
    <mergeCell ref="B1:I1"/>
    <mergeCell ref="B2:I2"/>
    <mergeCell ref="C31:E31"/>
    <mergeCell ref="C36:E36"/>
    <mergeCell ref="B11:E11"/>
    <mergeCell ref="D4:E4"/>
    <mergeCell ref="F8:H8"/>
    <mergeCell ref="C16:E16"/>
    <mergeCell ref="C37:E37"/>
  </mergeCells>
  <dataValidations xWindow="907" yWindow="239" count="5">
    <dataValidation allowBlank="1" showErrorMessage="1" prompt="_x000a_" sqref="F16 F11" xr:uid="{00000000-0002-0000-0500-000000000000}"/>
    <dataValidation allowBlank="1" showErrorMessage="1" prompt="Enter costs per home including homebuyer unit and rental units." sqref="F95:G95 E64 F81:G85 F58 F50 F44 F19:G22 F37:F39 F26:F27 F72:G74 F88:G92 F31:G36 J65 G25:G27 G37:G65 F66:G67 F63:F65 E69:G69 F77:F78" xr:uid="{00000000-0002-0000-0500-000001000000}"/>
    <dataValidation allowBlank="1" showErrorMessage="1" prompt="If you are entering cost info for an individual address, simplye enter &quot;1&quot; in this cell." sqref="F96:G96" xr:uid="{00000000-0002-0000-0500-000002000000}"/>
    <dataValidation allowBlank="1" showInputMessage="1" showErrorMessage="1" prompt="If this is a REHAB project, DO NOT enter costs here.  _x000a_Instead, use the sheet &quot;2a)Rehab Scope&quot; to enter costs." sqref="F40:F43 F45:F49 F51:F57 F59:F62" xr:uid="{00000000-0002-0000-0500-000003000000}"/>
    <dataValidation allowBlank="1" showInputMessage="1" showErrorMessage="1" prompt="NOT enter DONATED land as a project cost or source.  If the buyer/buyer's family donated land, it may be entered as a subsidy on Sheet 4._x000a_" sqref="F25" xr:uid="{00000000-0002-0000-0500-000004000000}"/>
  </dataValidations>
  <hyperlinks>
    <hyperlink ref="C24" location="Acquisition!A1" display="BUILDING  AND PROPERTY ACQUISITION" xr:uid="{00000000-0004-0000-0500-000000000000}"/>
  </hyperlinks>
  <printOptions horizontalCentered="1"/>
  <pageMargins left="0.25" right="0.25" top="0.75" bottom="0.75" header="0.3" footer="0.3"/>
  <pageSetup scale="77" fitToHeight="3" orientation="portrait" r:id="rId1"/>
  <headerFooter>
    <oddFooter>&amp;L&amp;"-,Regular"&amp;9&amp;F
&amp;A&amp;R&amp;"Calibri,Regular"&amp;9Page &amp;P of &amp;N
&amp;D</oddFooter>
  </headerFooter>
  <ignoredErrors>
    <ignoredError sqref="F12:F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B1:DG239"/>
  <sheetViews>
    <sheetView zoomScale="140" zoomScaleNormal="140" workbookViewId="0">
      <selection activeCell="C1" sqref="C1:J1"/>
    </sheetView>
  </sheetViews>
  <sheetFormatPr defaultColWidth="8.5703125" defaultRowHeight="12.75"/>
  <cols>
    <col min="1" max="1" width="1.85546875" style="460" customWidth="1"/>
    <col min="2" max="2" width="6.42578125" style="717" customWidth="1"/>
    <col min="3" max="3" width="9.42578125" style="718" customWidth="1"/>
    <col min="4" max="4" width="14" style="709" customWidth="1"/>
    <col min="5" max="5" width="12.5703125" style="460" customWidth="1"/>
    <col min="6" max="6" width="7.42578125" style="460" customWidth="1"/>
    <col min="7" max="7" width="18.5703125" style="460" customWidth="1"/>
    <col min="8" max="8" width="8.5703125" style="460"/>
    <col min="9" max="9" width="8.140625" style="460" customWidth="1"/>
    <col min="10" max="10" width="1" style="460" customWidth="1"/>
    <col min="11" max="16384" width="8.5703125" style="460"/>
  </cols>
  <sheetData>
    <row r="1" spans="2:111" s="607" customFormat="1" ht="18" customHeight="1">
      <c r="B1" s="700"/>
      <c r="C1" s="2091" t="str">
        <f>file</f>
        <v>RHTF Single Family Homebuyer Development</v>
      </c>
      <c r="D1" s="2091"/>
      <c r="E1" s="2091"/>
      <c r="F1" s="2091"/>
      <c r="G1" s="2091"/>
      <c r="H1" s="2091"/>
      <c r="I1" s="2091"/>
      <c r="J1" s="2091"/>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2:111" s="567" customFormat="1" ht="21" customHeight="1">
      <c r="B2" s="700"/>
      <c r="C2" s="2092" t="s">
        <v>431</v>
      </c>
      <c r="D2" s="2092"/>
      <c r="E2" s="2092"/>
      <c r="F2" s="2092"/>
      <c r="G2" s="2092"/>
      <c r="H2" s="2092"/>
      <c r="I2" s="2092"/>
      <c r="J2" s="2092"/>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2:111" s="610" customFormat="1" ht="12.75" customHeight="1">
      <c r="B3" s="2108" t="s">
        <v>618</v>
      </c>
      <c r="C3" s="2108"/>
      <c r="D3" s="2108"/>
      <c r="E3" s="2088">
        <f>developer</f>
        <v>0</v>
      </c>
      <c r="F3" s="2088"/>
      <c r="G3" s="2106" t="s">
        <v>277</v>
      </c>
      <c r="H3" s="2106"/>
      <c r="I3" s="2088">
        <f>ProjNum</f>
        <v>0</v>
      </c>
      <c r="J3" s="2088"/>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2:111" s="610" customFormat="1" ht="12.75" customHeight="1">
      <c r="B4" s="2108" t="s">
        <v>32</v>
      </c>
      <c r="C4" s="2108"/>
      <c r="D4" s="2108"/>
      <c r="E4" s="2088">
        <f>proj</f>
        <v>0</v>
      </c>
      <c r="F4" s="2088"/>
      <c r="G4" s="2106" t="s">
        <v>276</v>
      </c>
      <c r="H4" s="2106"/>
      <c r="I4" s="2107">
        <f>IDISNum</f>
        <v>0</v>
      </c>
      <c r="J4" s="2107"/>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2:111" s="610" customFormat="1" ht="11.25">
      <c r="B5" s="701"/>
      <c r="C5" s="2105"/>
      <c r="D5" s="2105"/>
      <c r="E5" s="612">
        <f>city</f>
        <v>0</v>
      </c>
      <c r="F5" s="612">
        <f>zip</f>
        <v>0</v>
      </c>
      <c r="G5" s="613"/>
      <c r="H5" s="612"/>
      <c r="I5" s="609"/>
      <c r="J5" s="609"/>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2:111" s="610" customFormat="1" ht="12.75" customHeight="1">
      <c r="B6" s="2108" t="s">
        <v>275</v>
      </c>
      <c r="C6" s="2108"/>
      <c r="D6" s="2108"/>
      <c r="E6" s="523">
        <f>buyer</f>
        <v>0</v>
      </c>
      <c r="F6" s="612"/>
      <c r="G6" s="613"/>
      <c r="H6" s="609"/>
      <c r="I6" s="609"/>
      <c r="J6" s="609"/>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2:111" s="571" customFormat="1" ht="8.25" customHeight="1">
      <c r="B7" s="702"/>
      <c r="D7" s="251"/>
      <c r="E7" s="252"/>
      <c r="F7" s="572"/>
      <c r="G7" s="573"/>
      <c r="H7" s="574"/>
      <c r="I7" s="574"/>
      <c r="J7" s="574"/>
    </row>
    <row r="8" spans="2:111" s="614" customFormat="1" ht="11.25">
      <c r="B8" s="703"/>
      <c r="D8" s="253" t="s">
        <v>446</v>
      </c>
      <c r="E8" s="605"/>
      <c r="F8" s="615" t="s">
        <v>279</v>
      </c>
      <c r="G8" s="2095"/>
      <c r="H8" s="2095"/>
      <c r="I8" s="2095"/>
    </row>
    <row r="9" spans="2:111" s="704" customFormat="1" ht="30.75" customHeight="1">
      <c r="B9" s="2109" t="s">
        <v>479</v>
      </c>
      <c r="C9" s="2109"/>
      <c r="D9" s="2109"/>
      <c r="E9" s="2109"/>
      <c r="F9" s="2109"/>
      <c r="G9" s="2109"/>
      <c r="H9" s="2109"/>
      <c r="I9" s="2109"/>
    </row>
    <row r="10" spans="2:111" ht="13.5" customHeight="1">
      <c r="B10" s="621" t="s">
        <v>407</v>
      </c>
      <c r="C10" s="621"/>
      <c r="D10" s="621"/>
      <c r="E10" s="621"/>
      <c r="F10" s="621"/>
      <c r="G10" s="621"/>
      <c r="H10" s="621"/>
      <c r="I10" s="621"/>
      <c r="J10" s="621"/>
    </row>
    <row r="11" spans="2:111">
      <c r="B11" s="705" t="s">
        <v>432</v>
      </c>
      <c r="C11" s="706" t="s">
        <v>408</v>
      </c>
      <c r="D11" s="707" t="s">
        <v>409</v>
      </c>
      <c r="E11" s="708"/>
      <c r="F11" s="709"/>
      <c r="G11" s="709"/>
      <c r="H11" s="710" t="s">
        <v>35</v>
      </c>
      <c r="I11" s="711"/>
    </row>
    <row r="12" spans="2:111">
      <c r="B12" s="696"/>
      <c r="C12" s="697"/>
      <c r="D12" s="2100"/>
      <c r="E12" s="2100"/>
      <c r="F12" s="2100"/>
      <c r="G12" s="2101"/>
      <c r="H12" s="458"/>
      <c r="I12" s="711"/>
    </row>
    <row r="13" spans="2:111">
      <c r="B13" s="698"/>
      <c r="C13" s="699"/>
      <c r="D13" s="2102"/>
      <c r="E13" s="2102"/>
      <c r="F13" s="2102"/>
      <c r="G13" s="2103"/>
      <c r="H13" s="457"/>
      <c r="I13" s="711"/>
    </row>
    <row r="14" spans="2:111">
      <c r="B14" s="698"/>
      <c r="C14" s="699"/>
      <c r="D14" s="2102"/>
      <c r="E14" s="2102"/>
      <c r="F14" s="2102"/>
      <c r="G14" s="2103"/>
      <c r="H14" s="457"/>
      <c r="I14" s="711"/>
    </row>
    <row r="15" spans="2:111">
      <c r="B15" s="698"/>
      <c r="C15" s="699"/>
      <c r="D15" s="2102"/>
      <c r="E15" s="2102"/>
      <c r="F15" s="2102"/>
      <c r="G15" s="2103"/>
      <c r="H15" s="457"/>
      <c r="I15" s="711"/>
    </row>
    <row r="16" spans="2:111">
      <c r="B16" s="698"/>
      <c r="C16" s="699"/>
      <c r="D16" s="2102"/>
      <c r="E16" s="2102"/>
      <c r="F16" s="2102"/>
      <c r="G16" s="2103"/>
      <c r="H16" s="457"/>
      <c r="I16" s="711"/>
    </row>
    <row r="17" spans="2:10">
      <c r="B17" s="475"/>
      <c r="C17" s="476"/>
      <c r="D17" s="476"/>
      <c r="E17" s="712"/>
      <c r="F17" s="712"/>
      <c r="G17" s="713" t="s">
        <v>35</v>
      </c>
      <c r="I17" s="714">
        <f>SUM(H12:H16)</f>
        <v>0</v>
      </c>
    </row>
    <row r="18" spans="2:10" ht="13.5" customHeight="1">
      <c r="B18" s="621" t="s">
        <v>410</v>
      </c>
      <c r="C18" s="621"/>
      <c r="D18" s="621"/>
      <c r="E18" s="621"/>
      <c r="F18" s="621"/>
      <c r="G18" s="621"/>
      <c r="H18" s="715"/>
      <c r="I18" s="715"/>
      <c r="J18" s="621"/>
    </row>
    <row r="19" spans="2:10">
      <c r="B19" s="705" t="s">
        <v>432</v>
      </c>
      <c r="C19" s="706" t="s">
        <v>408</v>
      </c>
      <c r="D19" s="707" t="s">
        <v>409</v>
      </c>
      <c r="E19" s="708"/>
      <c r="F19" s="709"/>
      <c r="G19" s="709"/>
      <c r="H19" s="710" t="s">
        <v>35</v>
      </c>
      <c r="I19" s="711"/>
    </row>
    <row r="20" spans="2:10">
      <c r="B20" s="696"/>
      <c r="C20" s="697"/>
      <c r="D20" s="2100"/>
      <c r="E20" s="2100"/>
      <c r="F20" s="2100"/>
      <c r="G20" s="2101"/>
      <c r="H20" s="458"/>
      <c r="I20" s="711"/>
    </row>
    <row r="21" spans="2:10">
      <c r="B21" s="698"/>
      <c r="C21" s="699"/>
      <c r="D21" s="2102"/>
      <c r="E21" s="2102"/>
      <c r="F21" s="2102"/>
      <c r="G21" s="2103"/>
      <c r="H21" s="457"/>
      <c r="I21" s="711"/>
    </row>
    <row r="22" spans="2:10">
      <c r="B22" s="698"/>
      <c r="C22" s="699"/>
      <c r="D22" s="2102"/>
      <c r="E22" s="2102"/>
      <c r="F22" s="2102"/>
      <c r="G22" s="2103"/>
      <c r="H22" s="457"/>
      <c r="I22" s="711"/>
    </row>
    <row r="23" spans="2:10">
      <c r="B23" s="698"/>
      <c r="C23" s="699"/>
      <c r="D23" s="2102"/>
      <c r="E23" s="2102"/>
      <c r="F23" s="2102"/>
      <c r="G23" s="2103"/>
      <c r="H23" s="457"/>
      <c r="I23" s="711"/>
    </row>
    <row r="24" spans="2:10">
      <c r="B24" s="698"/>
      <c r="C24" s="699"/>
      <c r="D24" s="2102"/>
      <c r="E24" s="2102"/>
      <c r="F24" s="2102"/>
      <c r="G24" s="2103"/>
      <c r="H24" s="457"/>
      <c r="I24" s="711"/>
    </row>
    <row r="25" spans="2:10">
      <c r="B25" s="475"/>
      <c r="C25" s="476"/>
      <c r="D25" s="476"/>
      <c r="E25" s="712"/>
      <c r="F25" s="712"/>
      <c r="G25" s="713" t="s">
        <v>35</v>
      </c>
      <c r="I25" s="714">
        <f>SUM(H20:H24)</f>
        <v>0</v>
      </c>
    </row>
    <row r="26" spans="2:10" ht="13.5" customHeight="1">
      <c r="B26" s="621" t="s">
        <v>411</v>
      </c>
      <c r="C26" s="621"/>
      <c r="D26" s="621"/>
      <c r="E26" s="621"/>
      <c r="F26" s="621"/>
      <c r="G26" s="621"/>
      <c r="H26" s="715"/>
      <c r="I26" s="715"/>
      <c r="J26" s="621"/>
    </row>
    <row r="27" spans="2:10">
      <c r="B27" s="705" t="s">
        <v>432</v>
      </c>
      <c r="C27" s="706" t="s">
        <v>408</v>
      </c>
      <c r="D27" s="707" t="s">
        <v>409</v>
      </c>
      <c r="E27" s="708"/>
      <c r="F27" s="709"/>
      <c r="G27" s="709"/>
      <c r="H27" s="710" t="s">
        <v>35</v>
      </c>
      <c r="I27" s="711"/>
    </row>
    <row r="28" spans="2:10">
      <c r="B28" s="696"/>
      <c r="C28" s="697"/>
      <c r="D28" s="2100"/>
      <c r="E28" s="2100"/>
      <c r="F28" s="2100"/>
      <c r="G28" s="2101"/>
      <c r="H28" s="458"/>
      <c r="I28" s="711"/>
    </row>
    <row r="29" spans="2:10">
      <c r="B29" s="698"/>
      <c r="C29" s="699"/>
      <c r="D29" s="2102"/>
      <c r="E29" s="2102"/>
      <c r="F29" s="2102"/>
      <c r="G29" s="2103"/>
      <c r="H29" s="457"/>
      <c r="I29" s="711"/>
    </row>
    <row r="30" spans="2:10">
      <c r="B30" s="698"/>
      <c r="C30" s="699"/>
      <c r="D30" s="2102"/>
      <c r="E30" s="2102"/>
      <c r="F30" s="2102"/>
      <c r="G30" s="2103"/>
      <c r="H30" s="457"/>
      <c r="I30" s="711"/>
    </row>
    <row r="31" spans="2:10">
      <c r="B31" s="698"/>
      <c r="C31" s="699"/>
      <c r="D31" s="2102"/>
      <c r="E31" s="2102"/>
      <c r="F31" s="2102"/>
      <c r="G31" s="2103"/>
      <c r="H31" s="457"/>
      <c r="I31" s="711"/>
    </row>
    <row r="32" spans="2:10">
      <c r="B32" s="698"/>
      <c r="C32" s="699"/>
      <c r="D32" s="2102"/>
      <c r="E32" s="2102"/>
      <c r="F32" s="2102"/>
      <c r="G32" s="2103"/>
      <c r="H32" s="457"/>
      <c r="I32" s="711"/>
    </row>
    <row r="33" spans="2:10">
      <c r="B33" s="475"/>
      <c r="C33" s="476"/>
      <c r="D33" s="476"/>
      <c r="E33" s="712"/>
      <c r="F33" s="712"/>
      <c r="G33" s="713" t="s">
        <v>35</v>
      </c>
      <c r="I33" s="714">
        <f>SUM(H28:H32)</f>
        <v>0</v>
      </c>
    </row>
    <row r="34" spans="2:10" ht="15">
      <c r="B34" s="621" t="s">
        <v>412</v>
      </c>
      <c r="C34" s="621"/>
      <c r="D34" s="621"/>
      <c r="E34" s="621"/>
      <c r="F34" s="621"/>
      <c r="G34" s="621"/>
      <c r="H34" s="715"/>
      <c r="I34" s="715"/>
      <c r="J34" s="621"/>
    </row>
    <row r="35" spans="2:10">
      <c r="B35" s="705" t="s">
        <v>432</v>
      </c>
      <c r="C35" s="706" t="s">
        <v>408</v>
      </c>
      <c r="D35" s="707" t="s">
        <v>409</v>
      </c>
      <c r="E35" s="708"/>
      <c r="F35" s="709"/>
      <c r="G35" s="709"/>
      <c r="H35" s="710" t="s">
        <v>35</v>
      </c>
      <c r="I35" s="711"/>
    </row>
    <row r="36" spans="2:10">
      <c r="B36" s="696"/>
      <c r="C36" s="697"/>
      <c r="D36" s="2100"/>
      <c r="E36" s="2100"/>
      <c r="F36" s="2100"/>
      <c r="G36" s="2101"/>
      <c r="H36" s="458"/>
      <c r="I36" s="711"/>
    </row>
    <row r="37" spans="2:10">
      <c r="B37" s="698"/>
      <c r="C37" s="699"/>
      <c r="D37" s="2102"/>
      <c r="E37" s="2102"/>
      <c r="F37" s="2102"/>
      <c r="G37" s="2103"/>
      <c r="H37" s="457"/>
      <c r="I37" s="711"/>
    </row>
    <row r="38" spans="2:10">
      <c r="B38" s="698"/>
      <c r="C38" s="699"/>
      <c r="D38" s="2102"/>
      <c r="E38" s="2102"/>
      <c r="F38" s="2102"/>
      <c r="G38" s="2103"/>
      <c r="H38" s="457"/>
      <c r="I38" s="711"/>
    </row>
    <row r="39" spans="2:10">
      <c r="B39" s="698"/>
      <c r="C39" s="699"/>
      <c r="D39" s="2102"/>
      <c r="E39" s="2102"/>
      <c r="F39" s="2102"/>
      <c r="G39" s="2103"/>
      <c r="H39" s="457"/>
      <c r="I39" s="711"/>
    </row>
    <row r="40" spans="2:10">
      <c r="B40" s="698"/>
      <c r="C40" s="699"/>
      <c r="D40" s="2102"/>
      <c r="E40" s="2102"/>
      <c r="F40" s="2102"/>
      <c r="G40" s="2103"/>
      <c r="H40" s="457"/>
      <c r="I40" s="711"/>
    </row>
    <row r="41" spans="2:10">
      <c r="B41" s="475"/>
      <c r="C41" s="476"/>
      <c r="D41" s="476"/>
      <c r="E41" s="712"/>
      <c r="F41" s="712"/>
      <c r="G41" s="713" t="s">
        <v>35</v>
      </c>
      <c r="I41" s="714">
        <f>SUM(H36:H40)</f>
        <v>0</v>
      </c>
    </row>
    <row r="42" spans="2:10" ht="13.5" customHeight="1">
      <c r="B42" s="621" t="s">
        <v>413</v>
      </c>
      <c r="C42" s="621"/>
      <c r="D42" s="621"/>
      <c r="E42" s="621"/>
      <c r="F42" s="621"/>
      <c r="G42" s="621"/>
      <c r="H42" s="715"/>
      <c r="I42" s="715"/>
      <c r="J42" s="621"/>
    </row>
    <row r="43" spans="2:10">
      <c r="B43" s="705" t="s">
        <v>432</v>
      </c>
      <c r="C43" s="706" t="s">
        <v>408</v>
      </c>
      <c r="D43" s="707" t="s">
        <v>409</v>
      </c>
      <c r="E43" s="708"/>
      <c r="F43" s="709"/>
      <c r="G43" s="709"/>
      <c r="H43" s="710" t="s">
        <v>35</v>
      </c>
      <c r="I43" s="711"/>
    </row>
    <row r="44" spans="2:10">
      <c r="B44" s="696"/>
      <c r="C44" s="697"/>
      <c r="D44" s="2100"/>
      <c r="E44" s="2100"/>
      <c r="F44" s="2100"/>
      <c r="G44" s="2101"/>
      <c r="H44" s="458"/>
      <c r="I44" s="711"/>
    </row>
    <row r="45" spans="2:10">
      <c r="B45" s="698"/>
      <c r="C45" s="699"/>
      <c r="D45" s="2102"/>
      <c r="E45" s="2102"/>
      <c r="F45" s="2102"/>
      <c r="G45" s="2103"/>
      <c r="H45" s="457"/>
      <c r="I45" s="711"/>
    </row>
    <row r="46" spans="2:10">
      <c r="B46" s="698"/>
      <c r="C46" s="699"/>
      <c r="D46" s="2102"/>
      <c r="E46" s="2102"/>
      <c r="F46" s="2102"/>
      <c r="G46" s="2103"/>
      <c r="H46" s="457"/>
      <c r="I46" s="711"/>
    </row>
    <row r="47" spans="2:10">
      <c r="B47" s="698"/>
      <c r="C47" s="699"/>
      <c r="D47" s="2102"/>
      <c r="E47" s="2102"/>
      <c r="F47" s="2102"/>
      <c r="G47" s="2103"/>
      <c r="H47" s="457"/>
      <c r="I47" s="711"/>
    </row>
    <row r="48" spans="2:10">
      <c r="B48" s="698"/>
      <c r="C48" s="699"/>
      <c r="D48" s="2102"/>
      <c r="E48" s="2102"/>
      <c r="F48" s="2102"/>
      <c r="G48" s="2103"/>
      <c r="H48" s="457"/>
      <c r="I48" s="711"/>
    </row>
    <row r="49" spans="2:10">
      <c r="B49" s="475"/>
      <c r="C49" s="476"/>
      <c r="D49" s="476"/>
      <c r="E49" s="712"/>
      <c r="F49" s="712"/>
      <c r="G49" s="713" t="s">
        <v>35</v>
      </c>
      <c r="I49" s="714">
        <f>SUM(H44:H48)</f>
        <v>0</v>
      </c>
    </row>
    <row r="50" spans="2:10" ht="13.5" customHeight="1">
      <c r="B50" s="621" t="s">
        <v>414</v>
      </c>
      <c r="C50" s="621"/>
      <c r="D50" s="621"/>
      <c r="E50" s="621"/>
      <c r="F50" s="621"/>
      <c r="G50" s="621"/>
      <c r="H50" s="715"/>
      <c r="I50" s="715"/>
      <c r="J50" s="621"/>
    </row>
    <row r="51" spans="2:10">
      <c r="B51" s="705" t="s">
        <v>432</v>
      </c>
      <c r="C51" s="706" t="s">
        <v>408</v>
      </c>
      <c r="D51" s="707" t="s">
        <v>409</v>
      </c>
      <c r="E51" s="708"/>
      <c r="F51" s="709"/>
      <c r="G51" s="709"/>
      <c r="H51" s="710" t="s">
        <v>35</v>
      </c>
      <c r="I51" s="711"/>
    </row>
    <row r="52" spans="2:10">
      <c r="B52" s="696"/>
      <c r="C52" s="697"/>
      <c r="D52" s="2100"/>
      <c r="E52" s="2100"/>
      <c r="F52" s="2100"/>
      <c r="G52" s="2101"/>
      <c r="H52" s="458"/>
      <c r="I52" s="711"/>
    </row>
    <row r="53" spans="2:10">
      <c r="B53" s="698"/>
      <c r="C53" s="699"/>
      <c r="D53" s="2102"/>
      <c r="E53" s="2102"/>
      <c r="F53" s="2102"/>
      <c r="G53" s="2103"/>
      <c r="H53" s="457"/>
      <c r="I53" s="711"/>
    </row>
    <row r="54" spans="2:10">
      <c r="B54" s="698"/>
      <c r="C54" s="699"/>
      <c r="D54" s="2102"/>
      <c r="E54" s="2102"/>
      <c r="F54" s="2102"/>
      <c r="G54" s="2103"/>
      <c r="H54" s="457"/>
      <c r="I54" s="711"/>
    </row>
    <row r="55" spans="2:10">
      <c r="B55" s="698"/>
      <c r="C55" s="699"/>
      <c r="D55" s="2102"/>
      <c r="E55" s="2102"/>
      <c r="F55" s="2102"/>
      <c r="G55" s="2103"/>
      <c r="H55" s="457"/>
      <c r="I55" s="711"/>
    </row>
    <row r="56" spans="2:10">
      <c r="B56" s="698"/>
      <c r="C56" s="699"/>
      <c r="D56" s="2102"/>
      <c r="E56" s="2102"/>
      <c r="F56" s="2102"/>
      <c r="G56" s="2103"/>
      <c r="H56" s="457"/>
      <c r="I56" s="711"/>
    </row>
    <row r="57" spans="2:10">
      <c r="B57" s="475"/>
      <c r="C57" s="476"/>
      <c r="D57" s="476"/>
      <c r="E57" s="712"/>
      <c r="F57" s="712"/>
      <c r="G57" s="713" t="s">
        <v>35</v>
      </c>
      <c r="I57" s="714">
        <f>SUM(H52:H56)</f>
        <v>0</v>
      </c>
    </row>
    <row r="58" spans="2:10" ht="13.5" customHeight="1">
      <c r="B58" s="621" t="s">
        <v>415</v>
      </c>
      <c r="C58" s="621"/>
      <c r="D58" s="621"/>
      <c r="E58" s="621"/>
      <c r="F58" s="621"/>
      <c r="G58" s="621"/>
      <c r="H58" s="715"/>
      <c r="I58" s="715"/>
      <c r="J58" s="621"/>
    </row>
    <row r="59" spans="2:10">
      <c r="B59" s="705" t="s">
        <v>432</v>
      </c>
      <c r="C59" s="706" t="s">
        <v>408</v>
      </c>
      <c r="D59" s="707" t="s">
        <v>409</v>
      </c>
      <c r="E59" s="708"/>
      <c r="F59" s="709"/>
      <c r="G59" s="709"/>
      <c r="H59" s="710" t="s">
        <v>35</v>
      </c>
      <c r="I59" s="711"/>
    </row>
    <row r="60" spans="2:10">
      <c r="B60" s="696"/>
      <c r="C60" s="697"/>
      <c r="D60" s="2100"/>
      <c r="E60" s="2100"/>
      <c r="F60" s="2100"/>
      <c r="G60" s="2101"/>
      <c r="H60" s="458"/>
      <c r="I60" s="711"/>
    </row>
    <row r="61" spans="2:10">
      <c r="B61" s="698"/>
      <c r="C61" s="699"/>
      <c r="D61" s="2102"/>
      <c r="E61" s="2102"/>
      <c r="F61" s="2102"/>
      <c r="G61" s="2103"/>
      <c r="H61" s="457"/>
      <c r="I61" s="711"/>
    </row>
    <row r="62" spans="2:10">
      <c r="B62" s="698"/>
      <c r="C62" s="699"/>
      <c r="D62" s="2102"/>
      <c r="E62" s="2102"/>
      <c r="F62" s="2102"/>
      <c r="G62" s="2103"/>
      <c r="H62" s="457"/>
      <c r="I62" s="711"/>
    </row>
    <row r="63" spans="2:10">
      <c r="B63" s="698"/>
      <c r="C63" s="699"/>
      <c r="D63" s="2102"/>
      <c r="E63" s="2102"/>
      <c r="F63" s="2102"/>
      <c r="G63" s="2103"/>
      <c r="H63" s="457"/>
      <c r="I63" s="711"/>
    </row>
    <row r="64" spans="2:10">
      <c r="B64" s="698"/>
      <c r="C64" s="699"/>
      <c r="D64" s="2102"/>
      <c r="E64" s="2102"/>
      <c r="F64" s="2102"/>
      <c r="G64" s="2103"/>
      <c r="H64" s="457"/>
      <c r="I64" s="711"/>
    </row>
    <row r="65" spans="2:10">
      <c r="B65" s="475"/>
      <c r="C65" s="476"/>
      <c r="D65" s="476"/>
      <c r="E65" s="712"/>
      <c r="F65" s="712"/>
      <c r="G65" s="713" t="s">
        <v>35</v>
      </c>
      <c r="I65" s="714">
        <f>SUM(H60:H64)</f>
        <v>0</v>
      </c>
    </row>
    <row r="66" spans="2:10" ht="13.5" customHeight="1">
      <c r="B66" s="621" t="s">
        <v>416</v>
      </c>
      <c r="C66" s="621"/>
      <c r="D66" s="621"/>
      <c r="E66" s="621"/>
      <c r="F66" s="621"/>
      <c r="G66" s="621"/>
      <c r="H66" s="715"/>
      <c r="I66" s="715"/>
      <c r="J66" s="621"/>
    </row>
    <row r="67" spans="2:10">
      <c r="B67" s="705" t="s">
        <v>432</v>
      </c>
      <c r="C67" s="706" t="s">
        <v>408</v>
      </c>
      <c r="D67" s="707" t="s">
        <v>409</v>
      </c>
      <c r="E67" s="708"/>
      <c r="F67" s="709"/>
      <c r="G67" s="709"/>
      <c r="H67" s="710" t="s">
        <v>35</v>
      </c>
      <c r="I67" s="711"/>
    </row>
    <row r="68" spans="2:10">
      <c r="B68" s="696"/>
      <c r="C68" s="697"/>
      <c r="D68" s="2100"/>
      <c r="E68" s="2100"/>
      <c r="F68" s="2100"/>
      <c r="G68" s="2101"/>
      <c r="H68" s="458"/>
      <c r="I68" s="711"/>
    </row>
    <row r="69" spans="2:10">
      <c r="B69" s="698"/>
      <c r="C69" s="699"/>
      <c r="D69" s="2102"/>
      <c r="E69" s="2102"/>
      <c r="F69" s="2102"/>
      <c r="G69" s="2103"/>
      <c r="H69" s="457"/>
      <c r="I69" s="711"/>
    </row>
    <row r="70" spans="2:10">
      <c r="B70" s="698"/>
      <c r="C70" s="699"/>
      <c r="D70" s="2102"/>
      <c r="E70" s="2102"/>
      <c r="F70" s="2102"/>
      <c r="G70" s="2103"/>
      <c r="H70" s="457"/>
      <c r="I70" s="711"/>
    </row>
    <row r="71" spans="2:10">
      <c r="B71" s="698"/>
      <c r="C71" s="699"/>
      <c r="D71" s="2102"/>
      <c r="E71" s="2102"/>
      <c r="F71" s="2102"/>
      <c r="G71" s="2103"/>
      <c r="H71" s="457"/>
      <c r="I71" s="711"/>
    </row>
    <row r="72" spans="2:10">
      <c r="B72" s="698"/>
      <c r="C72" s="699"/>
      <c r="D72" s="2102"/>
      <c r="E72" s="2102"/>
      <c r="F72" s="2102"/>
      <c r="G72" s="2103"/>
      <c r="H72" s="457"/>
      <c r="I72" s="711"/>
    </row>
    <row r="73" spans="2:10">
      <c r="B73" s="475"/>
      <c r="C73" s="476"/>
      <c r="D73" s="476"/>
      <c r="E73" s="712"/>
      <c r="F73" s="712"/>
      <c r="G73" s="713" t="s">
        <v>35</v>
      </c>
      <c r="I73" s="714">
        <f>SUM(H68:H72)</f>
        <v>0</v>
      </c>
    </row>
    <row r="74" spans="2:10" ht="13.5" customHeight="1">
      <c r="B74" s="621" t="s">
        <v>417</v>
      </c>
      <c r="C74" s="621"/>
      <c r="D74" s="621"/>
      <c r="E74" s="621"/>
      <c r="F74" s="621"/>
      <c r="G74" s="621"/>
      <c r="H74" s="715"/>
      <c r="I74" s="715"/>
      <c r="J74" s="621"/>
    </row>
    <row r="75" spans="2:10">
      <c r="B75" s="705" t="s">
        <v>432</v>
      </c>
      <c r="C75" s="706" t="s">
        <v>408</v>
      </c>
      <c r="D75" s="707" t="s">
        <v>409</v>
      </c>
      <c r="E75" s="708"/>
      <c r="F75" s="709"/>
      <c r="G75" s="709"/>
      <c r="H75" s="710" t="s">
        <v>35</v>
      </c>
      <c r="I75" s="711"/>
    </row>
    <row r="76" spans="2:10">
      <c r="B76" s="696"/>
      <c r="C76" s="697"/>
      <c r="D76" s="2100"/>
      <c r="E76" s="2100"/>
      <c r="F76" s="2100"/>
      <c r="G76" s="2101"/>
      <c r="H76" s="458"/>
      <c r="I76" s="711"/>
    </row>
    <row r="77" spans="2:10">
      <c r="B77" s="698"/>
      <c r="C77" s="699"/>
      <c r="D77" s="2102"/>
      <c r="E77" s="2102"/>
      <c r="F77" s="2102"/>
      <c r="G77" s="2103"/>
      <c r="H77" s="457"/>
      <c r="I77" s="711"/>
    </row>
    <row r="78" spans="2:10">
      <c r="B78" s="698"/>
      <c r="C78" s="699"/>
      <c r="D78" s="2102"/>
      <c r="E78" s="2102"/>
      <c r="F78" s="2102"/>
      <c r="G78" s="2103"/>
      <c r="H78" s="457"/>
      <c r="I78" s="711"/>
    </row>
    <row r="79" spans="2:10">
      <c r="B79" s="698"/>
      <c r="C79" s="699"/>
      <c r="D79" s="2102"/>
      <c r="E79" s="2102"/>
      <c r="F79" s="2102"/>
      <c r="G79" s="2103"/>
      <c r="H79" s="457"/>
      <c r="I79" s="711"/>
    </row>
    <row r="80" spans="2:10">
      <c r="B80" s="698"/>
      <c r="C80" s="699"/>
      <c r="D80" s="2102"/>
      <c r="E80" s="2102"/>
      <c r="F80" s="2102"/>
      <c r="G80" s="2103"/>
      <c r="H80" s="457"/>
      <c r="I80" s="711"/>
    </row>
    <row r="81" spans="2:10">
      <c r="B81" s="475"/>
      <c r="C81" s="476"/>
      <c r="D81" s="476"/>
      <c r="E81" s="712"/>
      <c r="F81" s="712"/>
      <c r="G81" s="713" t="s">
        <v>35</v>
      </c>
      <c r="I81" s="714">
        <f>SUM(H76:H80)</f>
        <v>0</v>
      </c>
    </row>
    <row r="82" spans="2:10" ht="13.5" customHeight="1">
      <c r="B82" s="621" t="s">
        <v>418</v>
      </c>
      <c r="C82" s="621"/>
      <c r="D82" s="621"/>
      <c r="E82" s="621"/>
      <c r="F82" s="621"/>
      <c r="G82" s="621"/>
      <c r="H82" s="715"/>
      <c r="I82" s="715"/>
      <c r="J82" s="621"/>
    </row>
    <row r="83" spans="2:10">
      <c r="B83" s="705" t="s">
        <v>432</v>
      </c>
      <c r="C83" s="706" t="s">
        <v>408</v>
      </c>
      <c r="D83" s="707" t="s">
        <v>409</v>
      </c>
      <c r="E83" s="708"/>
      <c r="F83" s="709"/>
      <c r="G83" s="709"/>
      <c r="H83" s="710" t="s">
        <v>35</v>
      </c>
      <c r="I83" s="711"/>
    </row>
    <row r="84" spans="2:10">
      <c r="B84" s="696"/>
      <c r="C84" s="697"/>
      <c r="D84" s="2100"/>
      <c r="E84" s="2100"/>
      <c r="F84" s="2100"/>
      <c r="G84" s="2101"/>
      <c r="H84" s="458"/>
      <c r="I84" s="711"/>
    </row>
    <row r="85" spans="2:10">
      <c r="B85" s="698"/>
      <c r="C85" s="699"/>
      <c r="D85" s="2102"/>
      <c r="E85" s="2102"/>
      <c r="F85" s="2102"/>
      <c r="G85" s="2103"/>
      <c r="H85" s="457"/>
      <c r="I85" s="711"/>
    </row>
    <row r="86" spans="2:10">
      <c r="B86" s="698"/>
      <c r="C86" s="699"/>
      <c r="D86" s="2102"/>
      <c r="E86" s="2102"/>
      <c r="F86" s="2102"/>
      <c r="G86" s="2103"/>
      <c r="H86" s="457"/>
      <c r="I86" s="711"/>
    </row>
    <row r="87" spans="2:10">
      <c r="B87" s="698"/>
      <c r="C87" s="699"/>
      <c r="D87" s="2102"/>
      <c r="E87" s="2102"/>
      <c r="F87" s="2102"/>
      <c r="G87" s="2103"/>
      <c r="H87" s="457"/>
      <c r="I87" s="711"/>
    </row>
    <row r="88" spans="2:10">
      <c r="B88" s="698"/>
      <c r="C88" s="699"/>
      <c r="D88" s="2102"/>
      <c r="E88" s="2102"/>
      <c r="F88" s="2102"/>
      <c r="G88" s="2103"/>
      <c r="H88" s="457"/>
      <c r="I88" s="711"/>
    </row>
    <row r="89" spans="2:10">
      <c r="B89" s="475"/>
      <c r="C89" s="476"/>
      <c r="D89" s="476"/>
      <c r="E89" s="712"/>
      <c r="F89" s="712"/>
      <c r="G89" s="713" t="s">
        <v>35</v>
      </c>
      <c r="I89" s="714">
        <f>SUM(H84:H88)</f>
        <v>0</v>
      </c>
    </row>
    <row r="90" spans="2:10" ht="13.5" customHeight="1">
      <c r="B90" s="621" t="s">
        <v>419</v>
      </c>
      <c r="C90" s="621"/>
      <c r="D90" s="621"/>
      <c r="E90" s="621"/>
      <c r="F90" s="621"/>
      <c r="G90" s="621"/>
      <c r="H90" s="715"/>
      <c r="I90" s="715"/>
      <c r="J90" s="621"/>
    </row>
    <row r="91" spans="2:10">
      <c r="B91" s="705" t="s">
        <v>432</v>
      </c>
      <c r="C91" s="706" t="s">
        <v>408</v>
      </c>
      <c r="D91" s="707" t="s">
        <v>409</v>
      </c>
      <c r="E91" s="708"/>
      <c r="F91" s="709"/>
      <c r="G91" s="709"/>
      <c r="H91" s="710" t="s">
        <v>35</v>
      </c>
      <c r="I91" s="711"/>
    </row>
    <row r="92" spans="2:10">
      <c r="B92" s="696"/>
      <c r="C92" s="697"/>
      <c r="D92" s="2100"/>
      <c r="E92" s="2100"/>
      <c r="F92" s="2100"/>
      <c r="G92" s="2101"/>
      <c r="H92" s="458"/>
      <c r="I92" s="711"/>
    </row>
    <row r="93" spans="2:10">
      <c r="B93" s="698"/>
      <c r="C93" s="699"/>
      <c r="D93" s="2102"/>
      <c r="E93" s="2102"/>
      <c r="F93" s="2102"/>
      <c r="G93" s="2103"/>
      <c r="H93" s="457"/>
      <c r="I93" s="711"/>
    </row>
    <row r="94" spans="2:10">
      <c r="B94" s="698"/>
      <c r="C94" s="699"/>
      <c r="D94" s="2102"/>
      <c r="E94" s="2102"/>
      <c r="F94" s="2102"/>
      <c r="G94" s="2103"/>
      <c r="H94" s="457"/>
      <c r="I94" s="711"/>
    </row>
    <row r="95" spans="2:10">
      <c r="B95" s="698"/>
      <c r="C95" s="699"/>
      <c r="D95" s="2102"/>
      <c r="E95" s="2102"/>
      <c r="F95" s="2102"/>
      <c r="G95" s="2103"/>
      <c r="H95" s="457"/>
      <c r="I95" s="711"/>
    </row>
    <row r="96" spans="2:10">
      <c r="B96" s="698"/>
      <c r="C96" s="699"/>
      <c r="D96" s="2102"/>
      <c r="E96" s="2102"/>
      <c r="F96" s="2102"/>
      <c r="G96" s="2103"/>
      <c r="H96" s="457"/>
      <c r="I96" s="711"/>
    </row>
    <row r="97" spans="2:10">
      <c r="B97" s="475"/>
      <c r="C97" s="476"/>
      <c r="D97" s="476"/>
      <c r="E97" s="712"/>
      <c r="F97" s="712"/>
      <c r="G97" s="713" t="s">
        <v>35</v>
      </c>
      <c r="I97" s="714">
        <f>SUM(H92:H96)</f>
        <v>0</v>
      </c>
    </row>
    <row r="98" spans="2:10" ht="13.5" customHeight="1">
      <c r="B98" s="621" t="s">
        <v>420</v>
      </c>
      <c r="C98" s="621"/>
      <c r="D98" s="621"/>
      <c r="E98" s="621"/>
      <c r="F98" s="621"/>
      <c r="G98" s="621"/>
      <c r="H98" s="715"/>
      <c r="I98" s="715"/>
      <c r="J98" s="621"/>
    </row>
    <row r="99" spans="2:10">
      <c r="B99" s="705" t="s">
        <v>432</v>
      </c>
      <c r="C99" s="706" t="s">
        <v>408</v>
      </c>
      <c r="D99" s="707" t="s">
        <v>409</v>
      </c>
      <c r="E99" s="708"/>
      <c r="F99" s="709"/>
      <c r="G99" s="709"/>
      <c r="H99" s="710" t="s">
        <v>35</v>
      </c>
      <c r="I99" s="711"/>
    </row>
    <row r="100" spans="2:10">
      <c r="B100" s="696"/>
      <c r="C100" s="697"/>
      <c r="D100" s="2100"/>
      <c r="E100" s="2100"/>
      <c r="F100" s="2100"/>
      <c r="G100" s="2101"/>
      <c r="H100" s="458"/>
      <c r="I100" s="711"/>
    </row>
    <row r="101" spans="2:10">
      <c r="B101" s="698"/>
      <c r="C101" s="699"/>
      <c r="D101" s="2102"/>
      <c r="E101" s="2102"/>
      <c r="F101" s="2102"/>
      <c r="G101" s="2103"/>
      <c r="H101" s="457"/>
      <c r="I101" s="711"/>
    </row>
    <row r="102" spans="2:10">
      <c r="B102" s="698"/>
      <c r="C102" s="699"/>
      <c r="D102" s="2102"/>
      <c r="E102" s="2102"/>
      <c r="F102" s="2102"/>
      <c r="G102" s="2103"/>
      <c r="H102" s="457"/>
      <c r="I102" s="711"/>
    </row>
    <row r="103" spans="2:10">
      <c r="B103" s="698"/>
      <c r="C103" s="699"/>
      <c r="D103" s="2102"/>
      <c r="E103" s="2102"/>
      <c r="F103" s="2102"/>
      <c r="G103" s="2103"/>
      <c r="H103" s="457"/>
      <c r="I103" s="711"/>
    </row>
    <row r="104" spans="2:10">
      <c r="B104" s="698"/>
      <c r="C104" s="699"/>
      <c r="D104" s="2102"/>
      <c r="E104" s="2102"/>
      <c r="F104" s="2102"/>
      <c r="G104" s="2103"/>
      <c r="H104" s="457"/>
      <c r="I104" s="711"/>
    </row>
    <row r="105" spans="2:10">
      <c r="B105" s="475"/>
      <c r="C105" s="476"/>
      <c r="D105" s="476"/>
      <c r="E105" s="712"/>
      <c r="F105" s="712"/>
      <c r="G105" s="713" t="s">
        <v>35</v>
      </c>
      <c r="I105" s="714">
        <f>SUM(H100:H104)</f>
        <v>0</v>
      </c>
    </row>
    <row r="106" spans="2:10" ht="13.5" customHeight="1">
      <c r="B106" s="621" t="s">
        <v>421</v>
      </c>
      <c r="C106" s="621"/>
      <c r="D106" s="621"/>
      <c r="E106" s="621"/>
      <c r="F106" s="621"/>
      <c r="G106" s="621"/>
      <c r="H106" s="715"/>
      <c r="I106" s="715"/>
      <c r="J106" s="621"/>
    </row>
    <row r="107" spans="2:10">
      <c r="B107" s="705" t="s">
        <v>432</v>
      </c>
      <c r="C107" s="706" t="s">
        <v>408</v>
      </c>
      <c r="D107" s="707" t="s">
        <v>409</v>
      </c>
      <c r="E107" s="708"/>
      <c r="F107" s="709"/>
      <c r="G107" s="709"/>
      <c r="H107" s="710" t="s">
        <v>35</v>
      </c>
      <c r="I107" s="711"/>
    </row>
    <row r="108" spans="2:10">
      <c r="B108" s="696"/>
      <c r="C108" s="697"/>
      <c r="D108" s="2100"/>
      <c r="E108" s="2100"/>
      <c r="F108" s="2100"/>
      <c r="G108" s="2101"/>
      <c r="H108" s="458"/>
      <c r="I108" s="711"/>
    </row>
    <row r="109" spans="2:10">
      <c r="B109" s="698"/>
      <c r="C109" s="699"/>
      <c r="D109" s="2102"/>
      <c r="E109" s="2102"/>
      <c r="F109" s="2102"/>
      <c r="G109" s="2103"/>
      <c r="H109" s="457"/>
      <c r="I109" s="711"/>
    </row>
    <row r="110" spans="2:10">
      <c r="B110" s="698"/>
      <c r="C110" s="699"/>
      <c r="D110" s="2102"/>
      <c r="E110" s="2102"/>
      <c r="F110" s="2102"/>
      <c r="G110" s="2103"/>
      <c r="H110" s="457"/>
      <c r="I110" s="711"/>
    </row>
    <row r="111" spans="2:10">
      <c r="B111" s="698"/>
      <c r="C111" s="699"/>
      <c r="D111" s="2102"/>
      <c r="E111" s="2102"/>
      <c r="F111" s="2102"/>
      <c r="G111" s="2103"/>
      <c r="H111" s="457"/>
      <c r="I111" s="711"/>
    </row>
    <row r="112" spans="2:10">
      <c r="B112" s="698"/>
      <c r="C112" s="699"/>
      <c r="D112" s="2102"/>
      <c r="E112" s="2102"/>
      <c r="F112" s="2102"/>
      <c r="G112" s="2103"/>
      <c r="H112" s="457"/>
      <c r="I112" s="711"/>
    </row>
    <row r="113" spans="2:10">
      <c r="B113" s="475"/>
      <c r="C113" s="476"/>
      <c r="D113" s="476"/>
      <c r="E113" s="712"/>
      <c r="F113" s="712"/>
      <c r="G113" s="713" t="s">
        <v>35</v>
      </c>
      <c r="I113" s="714">
        <f>SUM(H108:H112)</f>
        <v>0</v>
      </c>
    </row>
    <row r="114" spans="2:10" ht="13.5" customHeight="1">
      <c r="B114" s="621" t="s">
        <v>422</v>
      </c>
      <c r="C114" s="621"/>
      <c r="D114" s="621"/>
      <c r="E114" s="621"/>
      <c r="F114" s="621"/>
      <c r="G114" s="621"/>
      <c r="H114" s="715"/>
      <c r="I114" s="715"/>
      <c r="J114" s="621"/>
    </row>
    <row r="115" spans="2:10">
      <c r="B115" s="705" t="s">
        <v>432</v>
      </c>
      <c r="C115" s="706" t="s">
        <v>408</v>
      </c>
      <c r="D115" s="707" t="s">
        <v>409</v>
      </c>
      <c r="E115" s="708"/>
      <c r="F115" s="709"/>
      <c r="G115" s="709"/>
      <c r="H115" s="710" t="s">
        <v>35</v>
      </c>
      <c r="I115" s="711"/>
    </row>
    <row r="116" spans="2:10">
      <c r="B116" s="696"/>
      <c r="C116" s="697"/>
      <c r="D116" s="2100"/>
      <c r="E116" s="2100"/>
      <c r="F116" s="2100"/>
      <c r="G116" s="2101"/>
      <c r="H116" s="458"/>
      <c r="I116" s="711"/>
    </row>
    <row r="117" spans="2:10">
      <c r="B117" s="698"/>
      <c r="C117" s="699"/>
      <c r="D117" s="2102"/>
      <c r="E117" s="2102"/>
      <c r="F117" s="2102"/>
      <c r="G117" s="2103"/>
      <c r="H117" s="457"/>
      <c r="I117" s="711"/>
    </row>
    <row r="118" spans="2:10">
      <c r="B118" s="698"/>
      <c r="C118" s="699"/>
      <c r="D118" s="2102"/>
      <c r="E118" s="2102"/>
      <c r="F118" s="2102"/>
      <c r="G118" s="2103"/>
      <c r="H118" s="457"/>
      <c r="I118" s="711"/>
    </row>
    <row r="119" spans="2:10">
      <c r="B119" s="698"/>
      <c r="C119" s="699"/>
      <c r="D119" s="2102"/>
      <c r="E119" s="2102"/>
      <c r="F119" s="2102"/>
      <c r="G119" s="2103"/>
      <c r="H119" s="457"/>
      <c r="I119" s="711"/>
    </row>
    <row r="120" spans="2:10">
      <c r="B120" s="698"/>
      <c r="C120" s="699"/>
      <c r="D120" s="2102"/>
      <c r="E120" s="2102"/>
      <c r="F120" s="2102"/>
      <c r="G120" s="2103"/>
      <c r="H120" s="457"/>
      <c r="I120" s="711"/>
    </row>
    <row r="121" spans="2:10">
      <c r="B121" s="475"/>
      <c r="C121" s="476"/>
      <c r="D121" s="476"/>
      <c r="E121" s="712"/>
      <c r="F121" s="712"/>
      <c r="G121" s="713" t="s">
        <v>35</v>
      </c>
      <c r="I121" s="714">
        <f>SUM(H116:H120)</f>
        <v>0</v>
      </c>
    </row>
    <row r="122" spans="2:10" ht="13.5" customHeight="1">
      <c r="B122" s="621" t="s">
        <v>423</v>
      </c>
      <c r="C122" s="621"/>
      <c r="D122" s="621"/>
      <c r="E122" s="621"/>
      <c r="F122" s="621"/>
      <c r="G122" s="621"/>
      <c r="H122" s="715"/>
      <c r="I122" s="715"/>
      <c r="J122" s="621"/>
    </row>
    <row r="123" spans="2:10">
      <c r="B123" s="705" t="s">
        <v>432</v>
      </c>
      <c r="C123" s="706" t="s">
        <v>408</v>
      </c>
      <c r="D123" s="707" t="s">
        <v>409</v>
      </c>
      <c r="E123" s="708"/>
      <c r="F123" s="709"/>
      <c r="G123" s="709"/>
      <c r="H123" s="710" t="s">
        <v>35</v>
      </c>
      <c r="I123" s="711"/>
    </row>
    <row r="124" spans="2:10">
      <c r="B124" s="696"/>
      <c r="C124" s="697"/>
      <c r="D124" s="2100"/>
      <c r="E124" s="2100"/>
      <c r="F124" s="2100"/>
      <c r="G124" s="2101"/>
      <c r="H124" s="458"/>
      <c r="I124" s="711"/>
    </row>
    <row r="125" spans="2:10">
      <c r="B125" s="698"/>
      <c r="C125" s="699"/>
      <c r="D125" s="2102"/>
      <c r="E125" s="2102"/>
      <c r="F125" s="2102"/>
      <c r="G125" s="2103"/>
      <c r="H125" s="457"/>
      <c r="I125" s="711"/>
    </row>
    <row r="126" spans="2:10">
      <c r="B126" s="698"/>
      <c r="C126" s="699"/>
      <c r="D126" s="2102"/>
      <c r="E126" s="2102"/>
      <c r="F126" s="2102"/>
      <c r="G126" s="2103"/>
      <c r="H126" s="457"/>
      <c r="I126" s="711"/>
    </row>
    <row r="127" spans="2:10">
      <c r="B127" s="698"/>
      <c r="C127" s="699"/>
      <c r="D127" s="2102"/>
      <c r="E127" s="2102"/>
      <c r="F127" s="2102"/>
      <c r="G127" s="2103"/>
      <c r="H127" s="457"/>
      <c r="I127" s="711"/>
    </row>
    <row r="128" spans="2:10">
      <c r="B128" s="698"/>
      <c r="C128" s="699"/>
      <c r="D128" s="2102"/>
      <c r="E128" s="2102"/>
      <c r="F128" s="2102"/>
      <c r="G128" s="2103"/>
      <c r="H128" s="457"/>
      <c r="I128" s="711"/>
    </row>
    <row r="129" spans="2:10">
      <c r="B129" s="475"/>
      <c r="C129" s="476"/>
      <c r="D129" s="476"/>
      <c r="E129" s="712"/>
      <c r="F129" s="712"/>
      <c r="G129" s="713" t="s">
        <v>35</v>
      </c>
      <c r="I129" s="714">
        <f>SUM(H124:H128)</f>
        <v>0</v>
      </c>
    </row>
    <row r="130" spans="2:10" ht="13.5" customHeight="1">
      <c r="B130" s="621" t="s">
        <v>424</v>
      </c>
      <c r="C130" s="621"/>
      <c r="D130" s="621"/>
      <c r="E130" s="621"/>
      <c r="F130" s="621"/>
      <c r="G130" s="621"/>
      <c r="H130" s="715"/>
      <c r="I130" s="715"/>
      <c r="J130" s="621"/>
    </row>
    <row r="131" spans="2:10">
      <c r="B131" s="705" t="s">
        <v>432</v>
      </c>
      <c r="C131" s="706" t="s">
        <v>408</v>
      </c>
      <c r="D131" s="707" t="s">
        <v>409</v>
      </c>
      <c r="E131" s="708"/>
      <c r="F131" s="709"/>
      <c r="G131" s="709"/>
      <c r="H131" s="710" t="s">
        <v>35</v>
      </c>
      <c r="I131" s="711"/>
    </row>
    <row r="132" spans="2:10">
      <c r="B132" s="696"/>
      <c r="C132" s="697"/>
      <c r="D132" s="2100"/>
      <c r="E132" s="2100"/>
      <c r="F132" s="2100"/>
      <c r="G132" s="2101"/>
      <c r="H132" s="458"/>
      <c r="I132" s="711"/>
    </row>
    <row r="133" spans="2:10">
      <c r="B133" s="698"/>
      <c r="C133" s="699"/>
      <c r="D133" s="2102"/>
      <c r="E133" s="2102"/>
      <c r="F133" s="2102"/>
      <c r="G133" s="2103"/>
      <c r="H133" s="457"/>
      <c r="I133" s="711"/>
    </row>
    <row r="134" spans="2:10">
      <c r="B134" s="698"/>
      <c r="C134" s="699"/>
      <c r="D134" s="2102"/>
      <c r="E134" s="2102"/>
      <c r="F134" s="2102"/>
      <c r="G134" s="2103"/>
      <c r="H134" s="457"/>
      <c r="I134" s="711"/>
    </row>
    <row r="135" spans="2:10">
      <c r="B135" s="698"/>
      <c r="C135" s="699"/>
      <c r="D135" s="2102"/>
      <c r="E135" s="2102"/>
      <c r="F135" s="2102"/>
      <c r="G135" s="2103"/>
      <c r="H135" s="457"/>
      <c r="I135" s="711"/>
    </row>
    <row r="136" spans="2:10">
      <c r="B136" s="698"/>
      <c r="C136" s="699"/>
      <c r="D136" s="2102"/>
      <c r="E136" s="2102"/>
      <c r="F136" s="2102"/>
      <c r="G136" s="2103"/>
      <c r="H136" s="457"/>
      <c r="I136" s="711"/>
    </row>
    <row r="137" spans="2:10">
      <c r="B137" s="475"/>
      <c r="C137" s="476"/>
      <c r="D137" s="476"/>
      <c r="E137" s="712"/>
      <c r="F137" s="712"/>
      <c r="G137" s="713" t="s">
        <v>35</v>
      </c>
      <c r="I137" s="714">
        <f>SUM(H132:H136)</f>
        <v>0</v>
      </c>
    </row>
    <row r="138" spans="2:10" ht="13.5" customHeight="1">
      <c r="B138" s="621" t="s">
        <v>425</v>
      </c>
      <c r="C138" s="621"/>
      <c r="D138" s="621"/>
      <c r="E138" s="621"/>
      <c r="F138" s="621"/>
      <c r="G138" s="621"/>
      <c r="H138" s="715"/>
      <c r="I138" s="715"/>
      <c r="J138" s="621"/>
    </row>
    <row r="139" spans="2:10">
      <c r="B139" s="705" t="s">
        <v>432</v>
      </c>
      <c r="C139" s="706" t="s">
        <v>408</v>
      </c>
      <c r="D139" s="707" t="s">
        <v>409</v>
      </c>
      <c r="E139" s="708"/>
      <c r="F139" s="709"/>
      <c r="G139" s="709"/>
      <c r="H139" s="710" t="s">
        <v>35</v>
      </c>
      <c r="I139" s="711"/>
    </row>
    <row r="140" spans="2:10">
      <c r="B140" s="696"/>
      <c r="C140" s="697"/>
      <c r="D140" s="2100"/>
      <c r="E140" s="2100"/>
      <c r="F140" s="2100"/>
      <c r="G140" s="2101"/>
      <c r="H140" s="458"/>
      <c r="I140" s="711"/>
    </row>
    <row r="141" spans="2:10">
      <c r="B141" s="698"/>
      <c r="C141" s="699"/>
      <c r="D141" s="2102"/>
      <c r="E141" s="2102"/>
      <c r="F141" s="2102"/>
      <c r="G141" s="2103"/>
      <c r="H141" s="457"/>
      <c r="I141" s="711"/>
    </row>
    <row r="142" spans="2:10">
      <c r="B142" s="698"/>
      <c r="C142" s="699"/>
      <c r="D142" s="2102"/>
      <c r="E142" s="2102"/>
      <c r="F142" s="2102"/>
      <c r="G142" s="2103"/>
      <c r="H142" s="457"/>
      <c r="I142" s="711"/>
    </row>
    <row r="143" spans="2:10">
      <c r="B143" s="698"/>
      <c r="C143" s="699"/>
      <c r="D143" s="2102"/>
      <c r="E143" s="2102"/>
      <c r="F143" s="2102"/>
      <c r="G143" s="2103"/>
      <c r="H143" s="457"/>
      <c r="I143" s="711"/>
    </row>
    <row r="144" spans="2:10">
      <c r="B144" s="698"/>
      <c r="C144" s="699"/>
      <c r="D144" s="2102"/>
      <c r="E144" s="2102"/>
      <c r="F144" s="2102"/>
      <c r="G144" s="2103"/>
      <c r="H144" s="457"/>
      <c r="I144" s="711"/>
    </row>
    <row r="145" spans="2:10">
      <c r="B145" s="475"/>
      <c r="C145" s="476"/>
      <c r="D145" s="476"/>
      <c r="E145" s="712"/>
      <c r="F145" s="712"/>
      <c r="G145" s="713" t="s">
        <v>35</v>
      </c>
      <c r="I145" s="714">
        <f>SUM(H140:H144)</f>
        <v>0</v>
      </c>
    </row>
    <row r="146" spans="2:10" ht="13.5" customHeight="1">
      <c r="B146" s="621" t="s">
        <v>426</v>
      </c>
      <c r="C146" s="621"/>
      <c r="D146" s="621"/>
      <c r="E146" s="621"/>
      <c r="F146" s="621"/>
      <c r="G146" s="621"/>
      <c r="H146" s="715"/>
      <c r="I146" s="715"/>
      <c r="J146" s="621"/>
    </row>
    <row r="147" spans="2:10">
      <c r="B147" s="705" t="s">
        <v>432</v>
      </c>
      <c r="C147" s="706" t="s">
        <v>408</v>
      </c>
      <c r="D147" s="707" t="s">
        <v>409</v>
      </c>
      <c r="E147" s="708"/>
      <c r="F147" s="709"/>
      <c r="G147" s="709"/>
      <c r="H147" s="710" t="s">
        <v>35</v>
      </c>
      <c r="I147" s="711"/>
    </row>
    <row r="148" spans="2:10">
      <c r="B148" s="696"/>
      <c r="C148" s="697"/>
      <c r="D148" s="2100"/>
      <c r="E148" s="2100"/>
      <c r="F148" s="2100"/>
      <c r="G148" s="2101"/>
      <c r="H148" s="458"/>
      <c r="I148" s="711"/>
    </row>
    <row r="149" spans="2:10">
      <c r="B149" s="698"/>
      <c r="C149" s="699"/>
      <c r="D149" s="2102"/>
      <c r="E149" s="2102"/>
      <c r="F149" s="2102"/>
      <c r="G149" s="2103"/>
      <c r="H149" s="457"/>
      <c r="I149" s="711"/>
    </row>
    <row r="150" spans="2:10">
      <c r="B150" s="698"/>
      <c r="C150" s="699"/>
      <c r="D150" s="2102"/>
      <c r="E150" s="2102"/>
      <c r="F150" s="2102"/>
      <c r="G150" s="2103"/>
      <c r="H150" s="457"/>
      <c r="I150" s="711"/>
    </row>
    <row r="151" spans="2:10">
      <c r="B151" s="698"/>
      <c r="C151" s="699"/>
      <c r="D151" s="2102"/>
      <c r="E151" s="2102"/>
      <c r="F151" s="2102"/>
      <c r="G151" s="2103"/>
      <c r="H151" s="457"/>
      <c r="I151" s="711"/>
    </row>
    <row r="152" spans="2:10">
      <c r="B152" s="698"/>
      <c r="C152" s="699"/>
      <c r="D152" s="2102"/>
      <c r="E152" s="2102"/>
      <c r="F152" s="2102"/>
      <c r="G152" s="2103"/>
      <c r="H152" s="457"/>
      <c r="I152" s="711"/>
    </row>
    <row r="153" spans="2:10">
      <c r="B153" s="475"/>
      <c r="C153" s="476"/>
      <c r="D153" s="476"/>
      <c r="E153" s="712"/>
      <c r="F153" s="712"/>
      <c r="G153" s="713" t="s">
        <v>35</v>
      </c>
      <c r="I153" s="714">
        <f>SUM(H148:H152)</f>
        <v>0</v>
      </c>
    </row>
    <row r="154" spans="2:10" ht="13.5" customHeight="1">
      <c r="B154" s="621" t="s">
        <v>427</v>
      </c>
      <c r="C154" s="621"/>
      <c r="D154" s="621"/>
      <c r="E154" s="621"/>
      <c r="F154" s="621"/>
      <c r="G154" s="621"/>
      <c r="H154" s="715"/>
      <c r="I154" s="715"/>
      <c r="J154" s="621"/>
    </row>
    <row r="155" spans="2:10">
      <c r="B155" s="705" t="s">
        <v>432</v>
      </c>
      <c r="C155" s="706" t="s">
        <v>408</v>
      </c>
      <c r="D155" s="707" t="s">
        <v>409</v>
      </c>
      <c r="E155" s="708"/>
      <c r="F155" s="709"/>
      <c r="G155" s="709"/>
      <c r="H155" s="710" t="s">
        <v>35</v>
      </c>
      <c r="I155" s="711"/>
    </row>
    <row r="156" spans="2:10">
      <c r="B156" s="696"/>
      <c r="C156" s="697"/>
      <c r="D156" s="2100"/>
      <c r="E156" s="2100"/>
      <c r="F156" s="2100"/>
      <c r="G156" s="2101"/>
      <c r="H156" s="458"/>
      <c r="I156" s="711"/>
    </row>
    <row r="157" spans="2:10">
      <c r="B157" s="698"/>
      <c r="C157" s="699"/>
      <c r="D157" s="2102"/>
      <c r="E157" s="2102"/>
      <c r="F157" s="2102"/>
      <c r="G157" s="2103"/>
      <c r="H157" s="457"/>
      <c r="I157" s="711"/>
    </row>
    <row r="158" spans="2:10">
      <c r="B158" s="698"/>
      <c r="C158" s="699"/>
      <c r="D158" s="2102"/>
      <c r="E158" s="2102"/>
      <c r="F158" s="2102"/>
      <c r="G158" s="2103"/>
      <c r="H158" s="457"/>
      <c r="I158" s="711"/>
    </row>
    <row r="159" spans="2:10">
      <c r="B159" s="698"/>
      <c r="C159" s="699"/>
      <c r="D159" s="2102"/>
      <c r="E159" s="2102"/>
      <c r="F159" s="2102"/>
      <c r="G159" s="2103"/>
      <c r="H159" s="457"/>
      <c r="I159" s="711"/>
    </row>
    <row r="160" spans="2:10">
      <c r="B160" s="698"/>
      <c r="C160" s="699"/>
      <c r="D160" s="2102"/>
      <c r="E160" s="2102"/>
      <c r="F160" s="2102"/>
      <c r="G160" s="2103"/>
      <c r="H160" s="457"/>
      <c r="I160" s="711"/>
    </row>
    <row r="161" spans="2:10">
      <c r="B161" s="475"/>
      <c r="C161" s="476"/>
      <c r="D161" s="476"/>
      <c r="E161" s="712"/>
      <c r="F161" s="712"/>
      <c r="G161" s="713" t="s">
        <v>35</v>
      </c>
      <c r="I161" s="714">
        <f>SUM(H156:H160)</f>
        <v>0</v>
      </c>
    </row>
    <row r="162" spans="2:10" ht="13.5" customHeight="1">
      <c r="B162" s="621" t="s">
        <v>318</v>
      </c>
      <c r="C162" s="621"/>
      <c r="D162" s="621"/>
      <c r="E162" s="621"/>
      <c r="F162" s="621"/>
      <c r="G162" s="621"/>
      <c r="H162" s="715"/>
      <c r="I162" s="715"/>
      <c r="J162" s="621"/>
    </row>
    <row r="163" spans="2:10">
      <c r="B163" s="705" t="s">
        <v>432</v>
      </c>
      <c r="C163" s="706" t="s">
        <v>408</v>
      </c>
      <c r="D163" s="707" t="s">
        <v>409</v>
      </c>
      <c r="E163" s="708"/>
      <c r="F163" s="709"/>
      <c r="G163" s="709"/>
      <c r="H163" s="710" t="s">
        <v>35</v>
      </c>
      <c r="I163" s="711"/>
    </row>
    <row r="164" spans="2:10">
      <c r="B164" s="696"/>
      <c r="C164" s="697"/>
      <c r="D164" s="2100"/>
      <c r="E164" s="2100"/>
      <c r="F164" s="2100"/>
      <c r="G164" s="2101"/>
      <c r="H164" s="458"/>
      <c r="I164" s="711"/>
    </row>
    <row r="165" spans="2:10">
      <c r="B165" s="698"/>
      <c r="C165" s="699"/>
      <c r="D165" s="2102"/>
      <c r="E165" s="2102"/>
      <c r="F165" s="2102"/>
      <c r="G165" s="2103"/>
      <c r="H165" s="457"/>
      <c r="I165" s="711"/>
    </row>
    <row r="166" spans="2:10">
      <c r="B166" s="698"/>
      <c r="C166" s="699"/>
      <c r="D166" s="2102"/>
      <c r="E166" s="2102"/>
      <c r="F166" s="2102"/>
      <c r="G166" s="2103"/>
      <c r="H166" s="457"/>
      <c r="I166" s="711"/>
    </row>
    <row r="167" spans="2:10">
      <c r="B167" s="698"/>
      <c r="C167" s="699"/>
      <c r="D167" s="2102"/>
      <c r="E167" s="2102"/>
      <c r="F167" s="2102"/>
      <c r="G167" s="2103"/>
      <c r="H167" s="457"/>
      <c r="I167" s="711"/>
    </row>
    <row r="168" spans="2:10">
      <c r="B168" s="698"/>
      <c r="C168" s="699"/>
      <c r="D168" s="2102"/>
      <c r="E168" s="2102"/>
      <c r="F168" s="2102"/>
      <c r="G168" s="2103"/>
      <c r="H168" s="457"/>
      <c r="I168" s="711"/>
    </row>
    <row r="169" spans="2:10">
      <c r="B169" s="475"/>
      <c r="C169" s="476"/>
      <c r="D169" s="476"/>
      <c r="E169" s="712"/>
      <c r="F169" s="712"/>
      <c r="G169" s="713" t="s">
        <v>35</v>
      </c>
      <c r="I169" s="714">
        <f>SUM(H164:H168)</f>
        <v>0</v>
      </c>
    </row>
    <row r="170" spans="2:10" ht="13.5" customHeight="1">
      <c r="B170" s="621" t="s">
        <v>428</v>
      </c>
      <c r="C170" s="621"/>
      <c r="D170" s="621"/>
      <c r="E170" s="621"/>
      <c r="F170" s="621"/>
      <c r="G170" s="621"/>
      <c r="H170" s="715"/>
      <c r="I170" s="715"/>
      <c r="J170" s="621"/>
    </row>
    <row r="171" spans="2:10">
      <c r="B171" s="705" t="s">
        <v>432</v>
      </c>
      <c r="C171" s="706" t="s">
        <v>408</v>
      </c>
      <c r="D171" s="707" t="s">
        <v>409</v>
      </c>
      <c r="E171" s="708"/>
      <c r="F171" s="709"/>
      <c r="G171" s="709"/>
      <c r="H171" s="710" t="s">
        <v>35</v>
      </c>
      <c r="I171" s="711"/>
    </row>
    <row r="172" spans="2:10">
      <c r="B172" s="696"/>
      <c r="C172" s="697"/>
      <c r="D172" s="2100"/>
      <c r="E172" s="2100"/>
      <c r="F172" s="2100"/>
      <c r="G172" s="2101"/>
      <c r="H172" s="458"/>
      <c r="I172" s="711"/>
    </row>
    <row r="173" spans="2:10">
      <c r="B173" s="698"/>
      <c r="C173" s="699"/>
      <c r="D173" s="2102"/>
      <c r="E173" s="2102"/>
      <c r="F173" s="2102"/>
      <c r="G173" s="2103"/>
      <c r="H173" s="457"/>
      <c r="I173" s="711"/>
    </row>
    <row r="174" spans="2:10">
      <c r="B174" s="698"/>
      <c r="C174" s="699"/>
      <c r="D174" s="2102"/>
      <c r="E174" s="2102"/>
      <c r="F174" s="2102"/>
      <c r="G174" s="2103"/>
      <c r="H174" s="457"/>
      <c r="I174" s="711"/>
    </row>
    <row r="175" spans="2:10">
      <c r="B175" s="698"/>
      <c r="C175" s="699"/>
      <c r="D175" s="2102"/>
      <c r="E175" s="2102"/>
      <c r="F175" s="2102"/>
      <c r="G175" s="2103"/>
      <c r="H175" s="457"/>
      <c r="I175" s="711"/>
    </row>
    <row r="176" spans="2:10">
      <c r="B176" s="698"/>
      <c r="C176" s="699"/>
      <c r="D176" s="2102"/>
      <c r="E176" s="2102"/>
      <c r="F176" s="2102"/>
      <c r="G176" s="2103"/>
      <c r="H176" s="457"/>
      <c r="I176" s="711"/>
    </row>
    <row r="177" spans="2:10">
      <c r="B177" s="475"/>
      <c r="C177" s="476"/>
      <c r="D177" s="476"/>
      <c r="E177" s="712"/>
      <c r="F177" s="712"/>
      <c r="G177" s="713" t="s">
        <v>35</v>
      </c>
      <c r="I177" s="714">
        <f>SUM(H172:H176)</f>
        <v>0</v>
      </c>
    </row>
    <row r="178" spans="2:10" ht="13.5" customHeight="1">
      <c r="B178" s="621" t="s">
        <v>317</v>
      </c>
      <c r="C178" s="621"/>
      <c r="D178" s="621"/>
      <c r="E178" s="621"/>
      <c r="F178" s="621"/>
      <c r="G178" s="621"/>
      <c r="H178" s="715"/>
      <c r="I178" s="715"/>
      <c r="J178" s="621"/>
    </row>
    <row r="179" spans="2:10">
      <c r="B179" s="705" t="s">
        <v>432</v>
      </c>
      <c r="C179" s="706" t="s">
        <v>408</v>
      </c>
      <c r="D179" s="707" t="s">
        <v>409</v>
      </c>
      <c r="E179" s="708"/>
      <c r="F179" s="709"/>
      <c r="G179" s="709"/>
      <c r="H179" s="710" t="s">
        <v>35</v>
      </c>
      <c r="I179" s="711"/>
    </row>
    <row r="180" spans="2:10">
      <c r="B180" s="696"/>
      <c r="C180" s="697"/>
      <c r="D180" s="2100"/>
      <c r="E180" s="2100"/>
      <c r="F180" s="2100"/>
      <c r="G180" s="2101"/>
      <c r="H180" s="458"/>
      <c r="I180" s="711"/>
    </row>
    <row r="181" spans="2:10">
      <c r="B181" s="698"/>
      <c r="C181" s="699"/>
      <c r="D181" s="2102"/>
      <c r="E181" s="2102"/>
      <c r="F181" s="2102"/>
      <c r="G181" s="2103"/>
      <c r="H181" s="457"/>
      <c r="I181" s="711"/>
    </row>
    <row r="182" spans="2:10">
      <c r="B182" s="698"/>
      <c r="C182" s="699"/>
      <c r="D182" s="2102"/>
      <c r="E182" s="2102"/>
      <c r="F182" s="2102"/>
      <c r="G182" s="2103"/>
      <c r="H182" s="457"/>
      <c r="I182" s="711"/>
    </row>
    <row r="183" spans="2:10">
      <c r="B183" s="698"/>
      <c r="C183" s="699"/>
      <c r="D183" s="2102"/>
      <c r="E183" s="2102"/>
      <c r="F183" s="2102"/>
      <c r="G183" s="2103"/>
      <c r="H183" s="457"/>
      <c r="I183" s="711"/>
    </row>
    <row r="184" spans="2:10">
      <c r="B184" s="698"/>
      <c r="C184" s="699"/>
      <c r="D184" s="2102"/>
      <c r="E184" s="2102"/>
      <c r="F184" s="2102"/>
      <c r="G184" s="2103"/>
      <c r="H184" s="457"/>
      <c r="I184" s="711"/>
    </row>
    <row r="185" spans="2:10">
      <c r="B185" s="475"/>
      <c r="C185" s="476"/>
      <c r="D185" s="476"/>
      <c r="E185" s="712"/>
      <c r="F185" s="712"/>
      <c r="G185" s="713" t="s">
        <v>35</v>
      </c>
      <c r="I185" s="714">
        <f>SUM(H180:H184)</f>
        <v>0</v>
      </c>
    </row>
    <row r="186" spans="2:10" ht="13.5" customHeight="1">
      <c r="B186" s="621" t="s">
        <v>429</v>
      </c>
      <c r="C186" s="621"/>
      <c r="D186" s="621"/>
      <c r="E186" s="621"/>
      <c r="F186" s="621"/>
      <c r="G186" s="621"/>
      <c r="H186" s="715"/>
      <c r="I186" s="715"/>
      <c r="J186" s="621"/>
    </row>
    <row r="187" spans="2:10">
      <c r="B187" s="705" t="s">
        <v>432</v>
      </c>
      <c r="C187" s="706" t="s">
        <v>408</v>
      </c>
      <c r="D187" s="707" t="s">
        <v>409</v>
      </c>
      <c r="E187" s="708"/>
      <c r="F187" s="709"/>
      <c r="G187" s="709"/>
      <c r="H187" s="710" t="s">
        <v>35</v>
      </c>
      <c r="I187" s="711"/>
    </row>
    <row r="188" spans="2:10">
      <c r="B188" s="696"/>
      <c r="C188" s="697"/>
      <c r="D188" s="2100"/>
      <c r="E188" s="2100"/>
      <c r="F188" s="2100"/>
      <c r="G188" s="2101"/>
      <c r="H188" s="458"/>
      <c r="I188" s="711"/>
    </row>
    <row r="189" spans="2:10">
      <c r="B189" s="698"/>
      <c r="C189" s="699"/>
      <c r="D189" s="2102"/>
      <c r="E189" s="2102"/>
      <c r="F189" s="2102"/>
      <c r="G189" s="2103"/>
      <c r="H189" s="457"/>
      <c r="I189" s="711"/>
    </row>
    <row r="190" spans="2:10">
      <c r="B190" s="698"/>
      <c r="C190" s="699"/>
      <c r="D190" s="2102"/>
      <c r="E190" s="2102"/>
      <c r="F190" s="2102"/>
      <c r="G190" s="2103"/>
      <c r="H190" s="457"/>
      <c r="I190" s="711"/>
    </row>
    <row r="191" spans="2:10">
      <c r="B191" s="698"/>
      <c r="C191" s="699"/>
      <c r="D191" s="2102"/>
      <c r="E191" s="2102"/>
      <c r="F191" s="2102"/>
      <c r="G191" s="2103"/>
      <c r="H191" s="457"/>
      <c r="I191" s="711"/>
    </row>
    <row r="192" spans="2:10">
      <c r="B192" s="698"/>
      <c r="C192" s="699"/>
      <c r="D192" s="2102"/>
      <c r="E192" s="2102"/>
      <c r="F192" s="2102"/>
      <c r="G192" s="2103"/>
      <c r="H192" s="457"/>
      <c r="I192" s="711"/>
    </row>
    <row r="193" spans="2:10">
      <c r="B193" s="475"/>
      <c r="C193" s="476"/>
      <c r="D193" s="476"/>
      <c r="E193" s="712"/>
      <c r="F193" s="712"/>
      <c r="G193" s="713" t="s">
        <v>35</v>
      </c>
      <c r="I193" s="714">
        <f>SUM(H188:H192)</f>
        <v>0</v>
      </c>
    </row>
    <row r="194" spans="2:10" ht="15">
      <c r="B194" s="621" t="s">
        <v>430</v>
      </c>
      <c r="C194" s="621"/>
      <c r="D194" s="621"/>
      <c r="E194" s="621"/>
      <c r="F194" s="621"/>
      <c r="G194" s="621"/>
      <c r="H194" s="715"/>
      <c r="I194" s="715"/>
      <c r="J194" s="621"/>
    </row>
    <row r="195" spans="2:10">
      <c r="B195" s="705" t="s">
        <v>432</v>
      </c>
      <c r="C195" s="706" t="s">
        <v>408</v>
      </c>
      <c r="D195" s="707" t="s">
        <v>409</v>
      </c>
      <c r="E195" s="708"/>
      <c r="F195" s="709"/>
      <c r="G195" s="709"/>
      <c r="H195" s="710" t="s">
        <v>35</v>
      </c>
      <c r="I195" s="711"/>
    </row>
    <row r="196" spans="2:10">
      <c r="B196" s="696"/>
      <c r="C196" s="697"/>
      <c r="D196" s="2100"/>
      <c r="E196" s="2100"/>
      <c r="F196" s="2100"/>
      <c r="G196" s="2101"/>
      <c r="H196" s="458"/>
      <c r="I196" s="711"/>
    </row>
    <row r="197" spans="2:10">
      <c r="B197" s="698"/>
      <c r="C197" s="699"/>
      <c r="D197" s="2102"/>
      <c r="E197" s="2102"/>
      <c r="F197" s="2102"/>
      <c r="G197" s="2103"/>
      <c r="H197" s="457"/>
      <c r="I197" s="711"/>
    </row>
    <row r="198" spans="2:10">
      <c r="B198" s="698"/>
      <c r="C198" s="699"/>
      <c r="D198" s="2102"/>
      <c r="E198" s="2102"/>
      <c r="F198" s="2102"/>
      <c r="G198" s="2103"/>
      <c r="H198" s="457"/>
      <c r="I198" s="711"/>
    </row>
    <row r="199" spans="2:10">
      <c r="B199" s="698"/>
      <c r="C199" s="699"/>
      <c r="D199" s="2102"/>
      <c r="E199" s="2102"/>
      <c r="F199" s="2102"/>
      <c r="G199" s="2103"/>
      <c r="H199" s="457"/>
      <c r="I199" s="711"/>
    </row>
    <row r="200" spans="2:10">
      <c r="B200" s="698"/>
      <c r="C200" s="699"/>
      <c r="D200" s="2102"/>
      <c r="E200" s="2102"/>
      <c r="F200" s="2102"/>
      <c r="G200" s="2103"/>
      <c r="H200" s="457"/>
      <c r="I200" s="711"/>
    </row>
    <row r="201" spans="2:10">
      <c r="B201" s="475"/>
      <c r="C201" s="476"/>
      <c r="D201" s="476"/>
      <c r="E201" s="712"/>
      <c r="F201" s="712"/>
      <c r="G201" s="713" t="s">
        <v>35</v>
      </c>
      <c r="I201" s="714">
        <f>SUM(H196:H200)</f>
        <v>0</v>
      </c>
    </row>
    <row r="202" spans="2:10" ht="13.5" customHeight="1">
      <c r="B202" s="621" t="s">
        <v>164</v>
      </c>
      <c r="C202" s="621"/>
      <c r="D202" s="621"/>
      <c r="E202" s="621"/>
      <c r="F202" s="621"/>
      <c r="G202" s="621"/>
      <c r="H202" s="715"/>
      <c r="I202" s="715"/>
      <c r="J202" s="621"/>
    </row>
    <row r="203" spans="2:10">
      <c r="B203" s="705" t="s">
        <v>432</v>
      </c>
      <c r="C203" s="706" t="s">
        <v>408</v>
      </c>
      <c r="D203" s="707" t="s">
        <v>409</v>
      </c>
      <c r="E203" s="708"/>
      <c r="F203" s="709"/>
      <c r="G203" s="709"/>
      <c r="H203" s="710" t="s">
        <v>35</v>
      </c>
      <c r="I203" s="711"/>
    </row>
    <row r="204" spans="2:10">
      <c r="B204" s="696"/>
      <c r="C204" s="697"/>
      <c r="D204" s="2100"/>
      <c r="E204" s="2100"/>
      <c r="F204" s="2100"/>
      <c r="G204" s="2101"/>
      <c r="H204" s="458"/>
      <c r="I204" s="711"/>
    </row>
    <row r="205" spans="2:10">
      <c r="B205" s="698"/>
      <c r="C205" s="699"/>
      <c r="D205" s="2102"/>
      <c r="E205" s="2102"/>
      <c r="F205" s="2102"/>
      <c r="G205" s="2103"/>
      <c r="H205" s="457"/>
      <c r="I205" s="711"/>
    </row>
    <row r="206" spans="2:10">
      <c r="B206" s="698"/>
      <c r="C206" s="699"/>
      <c r="D206" s="2102"/>
      <c r="E206" s="2102"/>
      <c r="F206" s="2102"/>
      <c r="G206" s="2103"/>
      <c r="H206" s="457"/>
      <c r="I206" s="711"/>
    </row>
    <row r="207" spans="2:10">
      <c r="B207" s="698"/>
      <c r="C207" s="699"/>
      <c r="D207" s="2102"/>
      <c r="E207" s="2102"/>
      <c r="F207" s="2102"/>
      <c r="G207" s="2103"/>
      <c r="H207" s="457"/>
      <c r="I207" s="711"/>
    </row>
    <row r="208" spans="2:10">
      <c r="B208" s="698"/>
      <c r="C208" s="699"/>
      <c r="D208" s="2102"/>
      <c r="E208" s="2102"/>
      <c r="F208" s="2102"/>
      <c r="G208" s="2103"/>
      <c r="H208" s="457"/>
      <c r="I208" s="711"/>
    </row>
    <row r="209" spans="2:10">
      <c r="B209" s="475"/>
      <c r="C209" s="476"/>
      <c r="D209" s="476"/>
      <c r="E209" s="712"/>
      <c r="F209" s="712"/>
      <c r="G209" s="713" t="s">
        <v>35</v>
      </c>
      <c r="I209" s="714">
        <f>SUM(H204:H208)</f>
        <v>0</v>
      </c>
    </row>
    <row r="210" spans="2:10" s="556" customFormat="1" ht="25.5" customHeight="1">
      <c r="B210" s="716" t="s">
        <v>433</v>
      </c>
      <c r="C210" s="716"/>
      <c r="D210" s="716"/>
      <c r="E210" s="716"/>
      <c r="F210" s="716"/>
      <c r="G210" s="716"/>
      <c r="H210" s="2104">
        <f>SUM(I11:I209)</f>
        <v>0</v>
      </c>
      <c r="I210" s="2104"/>
      <c r="J210" s="716"/>
    </row>
    <row r="211" spans="2:10">
      <c r="D211" s="717"/>
      <c r="E211" s="709"/>
      <c r="F211" s="709"/>
      <c r="G211" s="709"/>
    </row>
    <row r="212" spans="2:10">
      <c r="D212" s="717"/>
      <c r="E212" s="709"/>
      <c r="F212" s="709"/>
      <c r="G212" s="709"/>
    </row>
    <row r="213" spans="2:10">
      <c r="D213" s="717"/>
      <c r="E213" s="709"/>
      <c r="F213" s="709"/>
      <c r="G213" s="709"/>
    </row>
    <row r="214" spans="2:10">
      <c r="D214" s="717"/>
      <c r="E214" s="709"/>
      <c r="F214" s="709"/>
      <c r="G214" s="709"/>
    </row>
    <row r="215" spans="2:10">
      <c r="D215" s="717"/>
      <c r="E215" s="709"/>
      <c r="F215" s="709"/>
      <c r="G215" s="709"/>
    </row>
    <row r="216" spans="2:10">
      <c r="D216" s="717"/>
      <c r="E216" s="709"/>
      <c r="F216" s="709"/>
      <c r="G216" s="709"/>
    </row>
    <row r="217" spans="2:10">
      <c r="D217" s="717"/>
      <c r="E217" s="709"/>
      <c r="F217" s="709"/>
      <c r="G217" s="709"/>
    </row>
    <row r="218" spans="2:10">
      <c r="D218" s="717"/>
      <c r="E218" s="709"/>
      <c r="F218" s="709"/>
      <c r="G218" s="709"/>
    </row>
    <row r="219" spans="2:10">
      <c r="D219" s="717"/>
      <c r="E219" s="709"/>
      <c r="F219" s="709"/>
      <c r="G219" s="709"/>
    </row>
    <row r="220" spans="2:10">
      <c r="D220" s="717"/>
      <c r="E220" s="709"/>
      <c r="F220" s="709"/>
      <c r="G220" s="709"/>
    </row>
    <row r="221" spans="2:10">
      <c r="D221" s="717"/>
      <c r="E221" s="709"/>
      <c r="F221" s="709"/>
      <c r="G221" s="709"/>
    </row>
    <row r="222" spans="2:10">
      <c r="D222" s="717"/>
      <c r="E222" s="709"/>
      <c r="F222" s="709"/>
      <c r="G222" s="709"/>
    </row>
    <row r="223" spans="2:10">
      <c r="D223" s="717"/>
      <c r="E223" s="709"/>
      <c r="F223" s="709"/>
      <c r="G223" s="709"/>
    </row>
    <row r="224" spans="2:10">
      <c r="D224" s="717"/>
      <c r="E224" s="709"/>
      <c r="F224" s="709"/>
      <c r="G224" s="709"/>
    </row>
    <row r="225" spans="4:7">
      <c r="D225" s="717"/>
      <c r="E225" s="709"/>
      <c r="F225" s="709"/>
      <c r="G225" s="709"/>
    </row>
    <row r="226" spans="4:7">
      <c r="D226" s="717"/>
      <c r="E226" s="709"/>
      <c r="F226" s="709"/>
      <c r="G226" s="709"/>
    </row>
    <row r="227" spans="4:7">
      <c r="D227" s="717"/>
      <c r="E227" s="709"/>
      <c r="F227" s="709"/>
      <c r="G227" s="709"/>
    </row>
    <row r="228" spans="4:7">
      <c r="D228" s="717"/>
      <c r="E228" s="709"/>
      <c r="F228" s="709"/>
      <c r="G228" s="709"/>
    </row>
    <row r="229" spans="4:7">
      <c r="D229" s="717"/>
      <c r="E229" s="709"/>
      <c r="F229" s="709"/>
      <c r="G229" s="709"/>
    </row>
    <row r="230" spans="4:7">
      <c r="D230" s="717"/>
      <c r="E230" s="709"/>
      <c r="F230" s="709"/>
      <c r="G230" s="709"/>
    </row>
    <row r="231" spans="4:7">
      <c r="D231" s="717"/>
      <c r="E231" s="709"/>
      <c r="F231" s="709"/>
      <c r="G231" s="709"/>
    </row>
    <row r="232" spans="4:7">
      <c r="D232" s="717"/>
      <c r="E232" s="709"/>
      <c r="F232" s="709"/>
      <c r="G232" s="709"/>
    </row>
    <row r="233" spans="4:7">
      <c r="D233" s="717"/>
      <c r="E233" s="709"/>
      <c r="F233" s="709"/>
      <c r="G233" s="709"/>
    </row>
    <row r="234" spans="4:7">
      <c r="E234" s="709"/>
      <c r="F234" s="709"/>
      <c r="G234" s="709"/>
    </row>
    <row r="235" spans="4:7">
      <c r="E235" s="709"/>
      <c r="F235" s="709"/>
      <c r="G235" s="709"/>
    </row>
    <row r="236" spans="4:7">
      <c r="E236" s="709"/>
      <c r="F236" s="709"/>
      <c r="G236" s="709"/>
    </row>
    <row r="237" spans="4:7">
      <c r="E237" s="709"/>
      <c r="F237" s="709"/>
      <c r="G237" s="709"/>
    </row>
    <row r="238" spans="4:7">
      <c r="E238" s="709"/>
      <c r="F238" s="709"/>
      <c r="G238" s="709"/>
    </row>
    <row r="239" spans="4:7">
      <c r="E239" s="709"/>
      <c r="F239" s="709"/>
      <c r="G239" s="709"/>
    </row>
  </sheetData>
  <sheetProtection algorithmName="SHA-512" hashValue="fT1z62RqAiD5JBpyVe0vcJBmKWdFth299eggB0FYbU8u2TDCcqS7gutZqJMe3OLAcm+xjKv72xlSVkvHNGSZVA==" saltValue="3Xc9D3DuLAqFIth1hjMOfw==" spinCount="100000" sheet="1"/>
  <mergeCells count="140">
    <mergeCell ref="H210:I210"/>
    <mergeCell ref="C1:J1"/>
    <mergeCell ref="C2:J2"/>
    <mergeCell ref="E3:F3"/>
    <mergeCell ref="E4:F4"/>
    <mergeCell ref="C5:D5"/>
    <mergeCell ref="G3:H3"/>
    <mergeCell ref="G4:H4"/>
    <mergeCell ref="I3:J3"/>
    <mergeCell ref="I4:J4"/>
    <mergeCell ref="B3:D3"/>
    <mergeCell ref="B4:D4"/>
    <mergeCell ref="B6:D6"/>
    <mergeCell ref="D12:G12"/>
    <mergeCell ref="D13:G13"/>
    <mergeCell ref="D14:G14"/>
    <mergeCell ref="B9:I9"/>
    <mergeCell ref="G8:I8"/>
    <mergeCell ref="D15:G15"/>
    <mergeCell ref="D16:G16"/>
    <mergeCell ref="D20:G20"/>
    <mergeCell ref="D21:G21"/>
    <mergeCell ref="D22:G22"/>
    <mergeCell ref="D23:G23"/>
    <mergeCell ref="D24:G24"/>
    <mergeCell ref="D28:G28"/>
    <mergeCell ref="D29:G29"/>
    <mergeCell ref="D30:G30"/>
    <mergeCell ref="D31:G31"/>
    <mergeCell ref="D32:G32"/>
    <mergeCell ref="D36:G36"/>
    <mergeCell ref="D37:G37"/>
    <mergeCell ref="D38:G38"/>
    <mergeCell ref="D39:G39"/>
    <mergeCell ref="D40:G40"/>
    <mergeCell ref="D44:G44"/>
    <mergeCell ref="D45:G45"/>
    <mergeCell ref="D46:G46"/>
    <mergeCell ref="D47:G47"/>
    <mergeCell ref="D48:G48"/>
    <mergeCell ref="D52:G52"/>
    <mergeCell ref="D53:G53"/>
    <mergeCell ref="D54:G54"/>
    <mergeCell ref="D55:G55"/>
    <mergeCell ref="D56:G56"/>
    <mergeCell ref="D60:G60"/>
    <mergeCell ref="D61:G61"/>
    <mergeCell ref="D62:G62"/>
    <mergeCell ref="D84:G84"/>
    <mergeCell ref="D63:G63"/>
    <mergeCell ref="D64:G64"/>
    <mergeCell ref="D68:G68"/>
    <mergeCell ref="D69:G69"/>
    <mergeCell ref="D70:G70"/>
    <mergeCell ref="D71:G71"/>
    <mergeCell ref="D96:G96"/>
    <mergeCell ref="D72:G72"/>
    <mergeCell ref="D76:G76"/>
    <mergeCell ref="D77:G77"/>
    <mergeCell ref="D78:G78"/>
    <mergeCell ref="D92:G92"/>
    <mergeCell ref="D87:G87"/>
    <mergeCell ref="D88:G88"/>
    <mergeCell ref="D79:G79"/>
    <mergeCell ref="D80:G80"/>
    <mergeCell ref="D188:G188"/>
    <mergeCell ref="D189:G189"/>
    <mergeCell ref="D190:G190"/>
    <mergeCell ref="D191:G191"/>
    <mergeCell ref="D192:G192"/>
    <mergeCell ref="D85:G85"/>
    <mergeCell ref="D86:G86"/>
    <mergeCell ref="D93:G93"/>
    <mergeCell ref="D94:G94"/>
    <mergeCell ref="D95:G95"/>
    <mergeCell ref="D180:G180"/>
    <mergeCell ref="D181:G181"/>
    <mergeCell ref="D182:G182"/>
    <mergeCell ref="D183:G183"/>
    <mergeCell ref="D184:G184"/>
    <mergeCell ref="D172:G172"/>
    <mergeCell ref="D173:G173"/>
    <mergeCell ref="D174:G174"/>
    <mergeCell ref="D175:G175"/>
    <mergeCell ref="D176:G176"/>
    <mergeCell ref="D164:G164"/>
    <mergeCell ref="D165:G165"/>
    <mergeCell ref="D166:G166"/>
    <mergeCell ref="D167:G167"/>
    <mergeCell ref="D205:G205"/>
    <mergeCell ref="D206:G206"/>
    <mergeCell ref="D207:G207"/>
    <mergeCell ref="D208:G208"/>
    <mergeCell ref="D196:G196"/>
    <mergeCell ref="D197:G197"/>
    <mergeCell ref="D198:G198"/>
    <mergeCell ref="D199:G199"/>
    <mergeCell ref="D200:G200"/>
    <mergeCell ref="D204:G204"/>
    <mergeCell ref="D168:G168"/>
    <mergeCell ref="D156:G156"/>
    <mergeCell ref="D157:G157"/>
    <mergeCell ref="D158:G158"/>
    <mergeCell ref="D159:G159"/>
    <mergeCell ref="D160:G160"/>
    <mergeCell ref="D148:G148"/>
    <mergeCell ref="D149:G149"/>
    <mergeCell ref="D150:G150"/>
    <mergeCell ref="D151:G151"/>
    <mergeCell ref="D152:G152"/>
    <mergeCell ref="D140:G140"/>
    <mergeCell ref="D141:G141"/>
    <mergeCell ref="D142:G142"/>
    <mergeCell ref="D143:G143"/>
    <mergeCell ref="D144:G144"/>
    <mergeCell ref="D132:G132"/>
    <mergeCell ref="D133:G133"/>
    <mergeCell ref="D134:G134"/>
    <mergeCell ref="D135:G135"/>
    <mergeCell ref="D136:G136"/>
    <mergeCell ref="D124:G124"/>
    <mergeCell ref="D125:G125"/>
    <mergeCell ref="D126:G126"/>
    <mergeCell ref="D127:G127"/>
    <mergeCell ref="D128:G128"/>
    <mergeCell ref="D117:G117"/>
    <mergeCell ref="D118:G118"/>
    <mergeCell ref="D119:G119"/>
    <mergeCell ref="D120:G120"/>
    <mergeCell ref="D116:G116"/>
    <mergeCell ref="D108:G108"/>
    <mergeCell ref="D109:G109"/>
    <mergeCell ref="D110:G110"/>
    <mergeCell ref="D111:G111"/>
    <mergeCell ref="D112:G112"/>
    <mergeCell ref="D100:G100"/>
    <mergeCell ref="D101:G101"/>
    <mergeCell ref="D102:G102"/>
    <mergeCell ref="D103:G103"/>
    <mergeCell ref="D104:G104"/>
  </mergeCells>
  <printOptions horizontalCentered="1"/>
  <pageMargins left="0.7" right="0.7" top="0.75" bottom="0.75" header="0.3" footer="0.3"/>
  <pageSetup scale="76" fitToHeight="3" orientation="portrait" r:id="rId1"/>
  <headerFooter>
    <oddFooter>&amp;L&amp;"Calibri,Regular"&amp;9&amp;F
&amp;A&amp;R&amp;"Calibri,Regular"&amp;9Page &amp;P of &amp;N
&amp;D</oddFooter>
  </headerFooter>
  <rowBreaks count="2" manualBreakCount="2">
    <brk id="57" min="1" max="9" man="1"/>
    <brk id="11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EB582"/>
  <sheetViews>
    <sheetView zoomScale="128" zoomScaleNormal="128" zoomScaleSheetLayoutView="80" workbookViewId="0">
      <selection activeCell="B2" sqref="B2:K2"/>
    </sheetView>
  </sheetViews>
  <sheetFormatPr defaultColWidth="8.85546875" defaultRowHeight="12.75"/>
  <cols>
    <col min="1" max="1" width="2.5703125" style="48" customWidth="1"/>
    <col min="2" max="2" width="11.140625" style="202" customWidth="1"/>
    <col min="3" max="3" width="12.5703125" style="51" customWidth="1"/>
    <col min="4" max="4" width="13.140625" style="51" customWidth="1"/>
    <col min="5" max="5" width="11.140625" style="51" customWidth="1"/>
    <col min="6" max="6" width="11.42578125" style="203" customWidth="1"/>
    <col min="7" max="7" width="8.85546875" style="203" customWidth="1"/>
    <col min="8" max="8" width="9.140625" style="51" customWidth="1"/>
    <col min="9" max="9" width="16.5703125" style="48" customWidth="1"/>
    <col min="10" max="10" width="10.42578125" style="200" customWidth="1"/>
    <col min="11" max="11" width="9.42578125" style="148" customWidth="1"/>
    <col min="12" max="12" width="1.5703125" style="50" customWidth="1"/>
    <col min="13" max="132" width="8.85546875" style="50"/>
    <col min="133" max="16384" width="8.85546875" style="51"/>
  </cols>
  <sheetData>
    <row r="1" spans="1:132" ht="15.75">
      <c r="B1" s="1826" t="str">
        <f>file</f>
        <v>RHTF Single Family Homebuyer Development</v>
      </c>
      <c r="C1" s="1826"/>
      <c r="D1" s="1826"/>
      <c r="E1" s="1826"/>
      <c r="F1" s="1826"/>
      <c r="G1" s="1826"/>
      <c r="H1" s="1826"/>
      <c r="I1" s="1826"/>
      <c r="J1" s="1826"/>
      <c r="K1" s="1826"/>
    </row>
    <row r="2" spans="1:132" ht="18.75">
      <c r="B2" s="1827" t="s">
        <v>265</v>
      </c>
      <c r="C2" s="1827"/>
      <c r="D2" s="1827"/>
      <c r="E2" s="1827"/>
      <c r="F2" s="1827"/>
      <c r="G2" s="1827"/>
      <c r="H2" s="1827"/>
      <c r="I2" s="1827"/>
      <c r="J2" s="1827"/>
      <c r="K2" s="1827"/>
    </row>
    <row r="3" spans="1:132" ht="5.25" customHeight="1">
      <c r="B3" s="146"/>
      <c r="C3" s="146"/>
      <c r="D3" s="146"/>
      <c r="E3" s="146"/>
      <c r="F3" s="146"/>
      <c r="G3" s="146"/>
      <c r="H3" s="146"/>
      <c r="I3" s="146"/>
      <c r="J3" s="147"/>
    </row>
    <row r="4" spans="1:132" s="567" customFormat="1" ht="12">
      <c r="A4" s="563"/>
      <c r="B4" s="259" t="s">
        <v>618</v>
      </c>
      <c r="C4" s="564"/>
      <c r="D4" s="1903">
        <f>developer</f>
        <v>0</v>
      </c>
      <c r="E4" s="1903"/>
      <c r="F4" s="1903"/>
      <c r="G4" s="272"/>
      <c r="H4" s="565"/>
      <c r="I4" s="531" t="s">
        <v>277</v>
      </c>
      <c r="J4" s="269">
        <f>ProjNum</f>
        <v>0</v>
      </c>
      <c r="K4" s="564"/>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132" s="567" customFormat="1" ht="12">
      <c r="A5" s="563"/>
      <c r="B5" s="259" t="s">
        <v>32</v>
      </c>
      <c r="C5" s="564"/>
      <c r="D5" s="1903">
        <f>proj</f>
        <v>0</v>
      </c>
      <c r="E5" s="1903"/>
      <c r="F5" s="1903"/>
      <c r="G5" s="272"/>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132" s="567" customFormat="1" ht="12">
      <c r="A6" s="563"/>
      <c r="B6" s="259"/>
      <c r="C6" s="564"/>
      <c r="D6" s="569">
        <f>city</f>
        <v>0</v>
      </c>
      <c r="E6" s="569" t="s">
        <v>4</v>
      </c>
      <c r="F6" s="569">
        <f>zip</f>
        <v>0</v>
      </c>
      <c r="G6" s="56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132" s="567" customFormat="1" ht="12">
      <c r="A7" s="563"/>
      <c r="B7" s="2121" t="s">
        <v>275</v>
      </c>
      <c r="C7" s="2121"/>
      <c r="D7" s="533">
        <f>buyer</f>
        <v>0</v>
      </c>
      <c r="E7" s="569"/>
      <c r="F7" s="570"/>
      <c r="G7" s="565"/>
      <c r="H7" s="565"/>
      <c r="I7" s="564"/>
      <c r="J7" s="564"/>
      <c r="K7" s="564"/>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132" s="571" customFormat="1" ht="3.75" customHeight="1">
      <c r="C8" s="251"/>
      <c r="D8" s="252"/>
      <c r="E8" s="572"/>
      <c r="F8" s="573"/>
      <c r="G8" s="574"/>
      <c r="H8" s="574"/>
      <c r="I8" s="574"/>
    </row>
    <row r="9" spans="1:132" s="614" customFormat="1" ht="11.25">
      <c r="C9" s="253" t="s">
        <v>446</v>
      </c>
      <c r="D9" s="941"/>
      <c r="E9" s="615" t="s">
        <v>279</v>
      </c>
      <c r="F9" s="2095"/>
      <c r="G9" s="2095"/>
      <c r="H9" s="719"/>
      <c r="I9" s="615"/>
      <c r="J9" s="719"/>
      <c r="K9" s="719"/>
      <c r="L9" s="719"/>
    </row>
    <row r="10" spans="1:132" s="50" customFormat="1" ht="22.5" customHeight="1">
      <c r="B10" s="150" t="s">
        <v>323</v>
      </c>
      <c r="E10" s="151"/>
      <c r="G10" s="83"/>
      <c r="H10" s="149"/>
      <c r="I10" s="148"/>
      <c r="J10" s="83"/>
    </row>
    <row r="11" spans="1:132" s="50" customFormat="1" ht="13.5" customHeight="1">
      <c r="B11" s="528" t="s">
        <v>324</v>
      </c>
      <c r="C11" s="286">
        <f>'4)Buyer Affordability'!F14</f>
        <v>0</v>
      </c>
      <c r="D11" s="2122" t="s">
        <v>326</v>
      </c>
      <c r="E11" s="2122"/>
      <c r="F11" s="287" t="e">
        <f>'4)Buyer Affordability'!F44</f>
        <v>#DIV/0!</v>
      </c>
      <c r="G11" s="2120" t="s">
        <v>870</v>
      </c>
      <c r="H11" s="2120"/>
      <c r="I11" s="2120"/>
      <c r="J11" s="288">
        <f>'4)Buyer Affordability'!F27+'4)Buyer Affordability'!F28</f>
        <v>0</v>
      </c>
      <c r="K11" s="289"/>
    </row>
    <row r="12" spans="1:132" s="50" customFormat="1">
      <c r="B12" s="529" t="s">
        <v>325</v>
      </c>
      <c r="C12" s="310" t="e">
        <f>'4)Buyer Affordability'!F16</f>
        <v>#DIV/0!</v>
      </c>
      <c r="D12" s="283"/>
      <c r="E12" s="529" t="s">
        <v>327</v>
      </c>
      <c r="F12" s="285" t="e">
        <f>'4)Buyer Affordability'!F51</f>
        <v>#DIV/0!</v>
      </c>
      <c r="G12" s="2135" t="s">
        <v>871</v>
      </c>
      <c r="H12" s="2135"/>
      <c r="I12" s="2135"/>
      <c r="J12" s="284" t="e">
        <f>'4)Buyer Affordability'!F54</f>
        <v>#DIV/0!</v>
      </c>
    </row>
    <row r="13" spans="1:132" s="50" customFormat="1">
      <c r="B13" s="530" t="s">
        <v>335</v>
      </c>
      <c r="C13" s="290">
        <f>HomePrice</f>
        <v>0</v>
      </c>
      <c r="D13" s="291"/>
      <c r="E13" s="530" t="s">
        <v>336</v>
      </c>
      <c r="F13" s="292">
        <f>'4)Buyer Affordability'!F29</f>
        <v>0</v>
      </c>
      <c r="G13" s="2139" t="s">
        <v>586</v>
      </c>
      <c r="H13" s="2139"/>
      <c r="I13" s="2139"/>
      <c r="J13" s="293" t="e">
        <f>'4)Buyer Affordability'!F30</f>
        <v>#DIV/0!</v>
      </c>
      <c r="K13" s="198"/>
    </row>
    <row r="14" spans="1:132" s="50" customFormat="1" ht="22.5" customHeight="1">
      <c r="B14" s="150" t="s">
        <v>224</v>
      </c>
      <c r="E14" s="1173"/>
      <c r="G14" s="83"/>
      <c r="H14" s="149"/>
      <c r="I14" s="148"/>
      <c r="J14" s="83"/>
    </row>
    <row r="15" spans="1:132" ht="15">
      <c r="A15" s="50"/>
      <c r="B15" s="152" t="s">
        <v>225</v>
      </c>
      <c r="C15" s="153"/>
      <c r="D15" s="153"/>
      <c r="E15" s="154" t="s">
        <v>35</v>
      </c>
      <c r="F15" s="527" t="s">
        <v>226</v>
      </c>
      <c r="G15" s="149"/>
      <c r="H15" s="149"/>
      <c r="I15" s="149"/>
      <c r="J15" s="148"/>
      <c r="K15" s="50"/>
      <c r="EB15" s="51"/>
    </row>
    <row r="16" spans="1:132" s="50" customFormat="1">
      <c r="B16" s="155" t="s">
        <v>227</v>
      </c>
      <c r="C16" s="156"/>
      <c r="E16" s="157">
        <f>'2)TDC'!F23</f>
        <v>0</v>
      </c>
      <c r="F16" s="158" t="e">
        <f t="shared" ref="F16:F23" si="0">E16/TDC</f>
        <v>#DIV/0!</v>
      </c>
      <c r="G16" s="2126" t="s">
        <v>706</v>
      </c>
      <c r="H16" s="2126"/>
      <c r="I16" s="2126"/>
      <c r="J16" s="278" t="e">
        <f>'2)TDC'!H68</f>
        <v>#DIV/0!</v>
      </c>
    </row>
    <row r="17" spans="1:131" s="50" customFormat="1">
      <c r="B17" s="155" t="s">
        <v>229</v>
      </c>
      <c r="C17" s="156"/>
      <c r="E17" s="157">
        <f>'2)TDC'!F28</f>
        <v>0</v>
      </c>
      <c r="F17" s="158" t="e">
        <f t="shared" si="0"/>
        <v>#DIV/0!</v>
      </c>
      <c r="G17" s="2126" t="s">
        <v>707</v>
      </c>
      <c r="H17" s="2126"/>
      <c r="I17" s="2126"/>
      <c r="J17" s="278" t="e">
        <f>'2)TDC'!H70</f>
        <v>#DIV/0!</v>
      </c>
    </row>
    <row r="18" spans="1:131" s="50" customFormat="1">
      <c r="B18" s="155" t="s">
        <v>709</v>
      </c>
      <c r="C18" s="156"/>
      <c r="E18" s="157">
        <f>'2)TDC'!F68</f>
        <v>0</v>
      </c>
      <c r="F18" s="158" t="e">
        <f t="shared" si="0"/>
        <v>#DIV/0!</v>
      </c>
      <c r="G18" s="2126" t="s">
        <v>328</v>
      </c>
      <c r="H18" s="2126"/>
      <c r="I18" s="2126"/>
      <c r="J18" s="279" t="e">
        <f>E24/'1)Project Summary '!H20</f>
        <v>#DIV/0!</v>
      </c>
      <c r="K18" s="277"/>
    </row>
    <row r="19" spans="1:131" s="50" customFormat="1">
      <c r="B19" s="155" t="s">
        <v>1</v>
      </c>
      <c r="C19" s="156"/>
      <c r="E19" s="157">
        <f>'2)TDC'!F69</f>
        <v>0</v>
      </c>
      <c r="F19" s="158" t="e">
        <f t="shared" si="0"/>
        <v>#DIV/0!</v>
      </c>
      <c r="G19" s="2128" t="s">
        <v>708</v>
      </c>
      <c r="H19" s="2128"/>
      <c r="I19" s="2128"/>
      <c r="J19" s="279"/>
      <c r="K19" s="277"/>
    </row>
    <row r="20" spans="1:131" s="50" customFormat="1" ht="14.1" customHeight="1">
      <c r="B20" s="155" t="s">
        <v>230</v>
      </c>
      <c r="C20" s="156"/>
      <c r="E20" s="157">
        <f>'2)TDC'!F75</f>
        <v>0</v>
      </c>
      <c r="F20" s="158" t="e">
        <f t="shared" si="0"/>
        <v>#DIV/0!</v>
      </c>
      <c r="G20" s="2128"/>
      <c r="H20" s="2128"/>
      <c r="I20" s="2128"/>
      <c r="J20" s="1502" t="e">
        <f>E23/(TDC-E17)</f>
        <v>#DIV/0!</v>
      </c>
    </row>
    <row r="21" spans="1:131" s="50" customFormat="1" ht="13.5" customHeight="1">
      <c r="B21" s="155" t="s">
        <v>231</v>
      </c>
      <c r="C21" s="156"/>
      <c r="E21" s="157">
        <f>'2)TDC'!F86</f>
        <v>0</v>
      </c>
      <c r="F21" s="158" t="e">
        <f t="shared" si="0"/>
        <v>#DIV/0!</v>
      </c>
      <c r="G21" s="1503"/>
      <c r="H21" s="1503"/>
      <c r="I21" s="1503"/>
      <c r="J21" s="1502"/>
    </row>
    <row r="22" spans="1:131" s="50" customFormat="1">
      <c r="B22" s="155" t="s">
        <v>232</v>
      </c>
      <c r="C22" s="156"/>
      <c r="E22" s="157">
        <f>'2)TDC'!F93</f>
        <v>0</v>
      </c>
      <c r="F22" s="158" t="e">
        <f t="shared" si="0"/>
        <v>#DIV/0!</v>
      </c>
    </row>
    <row r="23" spans="1:131" s="50" customFormat="1">
      <c r="B23" s="159" t="s">
        <v>29</v>
      </c>
      <c r="C23" s="160"/>
      <c r="D23" s="153"/>
      <c r="E23" s="161">
        <f>'2)TDC'!F95</f>
        <v>0</v>
      </c>
      <c r="F23" s="162" t="e">
        <f t="shared" si="0"/>
        <v>#DIV/0!</v>
      </c>
      <c r="J23" s="276"/>
    </row>
    <row r="24" spans="1:131" s="51" customFormat="1">
      <c r="A24" s="50"/>
      <c r="B24" s="163" t="s">
        <v>70</v>
      </c>
      <c r="C24" s="50"/>
      <c r="D24" s="50"/>
      <c r="E24" s="164">
        <f>TDC</f>
        <v>0</v>
      </c>
      <c r="F24" s="165" t="e">
        <f>SUM(F16:F23)</f>
        <v>#DIV/0!</v>
      </c>
      <c r="G24" s="166"/>
      <c r="H24" s="50"/>
      <c r="I24" s="50"/>
      <c r="J24" s="14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row>
    <row r="25" spans="1:131" s="51" customFormat="1" ht="11.25" customHeight="1">
      <c r="A25" s="50"/>
      <c r="B25" s="163"/>
      <c r="C25" s="50"/>
      <c r="D25" s="50"/>
      <c r="E25" s="164"/>
      <c r="F25" s="166"/>
      <c r="G25" s="50"/>
      <c r="H25" s="50"/>
      <c r="I25" s="148"/>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row>
    <row r="26" spans="1:131" s="51" customFormat="1" ht="12" customHeight="1">
      <c r="A26" s="50"/>
      <c r="B26" s="167" t="s">
        <v>233</v>
      </c>
      <c r="C26" s="50"/>
      <c r="D26" s="50"/>
      <c r="E26" s="168" t="s">
        <v>35</v>
      </c>
      <c r="F26" s="168" t="s">
        <v>226</v>
      </c>
      <c r="G26" s="2127" t="s">
        <v>234</v>
      </c>
      <c r="H26" s="2127"/>
      <c r="I26" s="2127"/>
      <c r="J26" s="169" t="s">
        <v>235</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row>
    <row r="27" spans="1:131" s="51" customFormat="1">
      <c r="A27" s="50"/>
      <c r="B27" s="2140" t="s">
        <v>158</v>
      </c>
      <c r="C27" s="2140"/>
      <c r="D27" s="2140"/>
      <c r="E27" s="170">
        <f>HomePrice</f>
        <v>0</v>
      </c>
      <c r="F27" s="171" t="e">
        <f t="shared" ref="F27:F33" si="1">E27/TDC</f>
        <v>#DIV/0!</v>
      </c>
      <c r="G27" s="2141" t="s">
        <v>236</v>
      </c>
      <c r="H27" s="2141"/>
      <c r="I27" s="2141"/>
      <c r="J27" s="172" t="e">
        <f>E27/TDC</f>
        <v>#DIV/0!</v>
      </c>
      <c r="K27" s="50"/>
      <c r="L27" s="50"/>
      <c r="M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row>
    <row r="28" spans="1:131" s="173" customFormat="1">
      <c r="B28" s="2142" t="s">
        <v>881</v>
      </c>
      <c r="C28" s="2142"/>
      <c r="D28" s="2142"/>
      <c r="E28" s="271"/>
      <c r="F28" s="174" t="e">
        <f>E28/TDC</f>
        <v>#DIV/0!</v>
      </c>
      <c r="G28" s="2136"/>
      <c r="H28" s="2136"/>
      <c r="I28" s="2136"/>
      <c r="J28" s="175">
        <f t="shared" ref="J28:J33" si="2">IF(G28="Secured",E28/TDC,0)</f>
        <v>0</v>
      </c>
      <c r="K28" s="309"/>
      <c r="L28" s="309"/>
      <c r="M28" s="309"/>
      <c r="N28" s="309"/>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row>
    <row r="29" spans="1:131" s="173" customFormat="1">
      <c r="B29" s="2143" t="s">
        <v>882</v>
      </c>
      <c r="C29" s="2143"/>
      <c r="D29" s="2143"/>
      <c r="E29" s="271"/>
      <c r="F29" s="174" t="e">
        <f t="shared" si="1"/>
        <v>#DIV/0!</v>
      </c>
      <c r="G29" s="2136"/>
      <c r="H29" s="2136"/>
      <c r="I29" s="2136"/>
      <c r="J29" s="175">
        <f t="shared" si="2"/>
        <v>0</v>
      </c>
      <c r="K29" s="309"/>
      <c r="L29" s="309"/>
      <c r="M29" s="309"/>
      <c r="N29" s="309"/>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row>
    <row r="30" spans="1:131" s="173" customFormat="1">
      <c r="B30" s="2125" t="s">
        <v>901</v>
      </c>
      <c r="C30" s="2125"/>
      <c r="D30" s="2125"/>
      <c r="E30" s="1741"/>
      <c r="F30" s="174"/>
      <c r="G30" s="1722"/>
      <c r="H30" s="1722"/>
      <c r="I30" s="1722"/>
      <c r="J30" s="175"/>
      <c r="K30" s="309"/>
      <c r="L30" s="309"/>
      <c r="M30" s="309"/>
      <c r="N30" s="309"/>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row>
    <row r="31" spans="1:131" s="51" customFormat="1">
      <c r="A31" s="50"/>
      <c r="B31" s="2137"/>
      <c r="C31" s="2137"/>
      <c r="D31" s="2137"/>
      <c r="E31" s="1742"/>
      <c r="F31" s="177" t="e">
        <f t="shared" si="1"/>
        <v>#DIV/0!</v>
      </c>
      <c r="G31" s="2138"/>
      <c r="H31" s="2138"/>
      <c r="I31" s="2138"/>
      <c r="J31" s="175">
        <f t="shared" si="2"/>
        <v>0</v>
      </c>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row>
    <row r="32" spans="1:131" s="51" customFormat="1">
      <c r="A32" s="50"/>
      <c r="B32" s="2129"/>
      <c r="C32" s="2129"/>
      <c r="D32" s="2129"/>
      <c r="E32" s="1741"/>
      <c r="F32" s="177" t="e">
        <f t="shared" si="1"/>
        <v>#DIV/0!</v>
      </c>
      <c r="G32" s="2131"/>
      <c r="H32" s="2131"/>
      <c r="I32" s="2131"/>
      <c r="J32" s="175">
        <f t="shared" si="2"/>
        <v>0</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row>
    <row r="33" spans="1:132">
      <c r="A33" s="50"/>
      <c r="B33" s="2133"/>
      <c r="C33" s="2133"/>
      <c r="D33" s="2133"/>
      <c r="E33" s="1743"/>
      <c r="F33" s="177" t="e">
        <f t="shared" si="1"/>
        <v>#DIV/0!</v>
      </c>
      <c r="G33" s="2134"/>
      <c r="H33" s="2134"/>
      <c r="I33" s="2134"/>
      <c r="J33" s="178">
        <f t="shared" si="2"/>
        <v>0</v>
      </c>
      <c r="K33" s="50"/>
      <c r="EB33" s="51"/>
    </row>
    <row r="34" spans="1:132">
      <c r="A34" s="50"/>
      <c r="B34" s="163" t="s">
        <v>237</v>
      </c>
      <c r="C34" s="50"/>
      <c r="D34" s="50"/>
      <c r="E34" s="164">
        <f>SUM(E27:E33)</f>
        <v>0</v>
      </c>
      <c r="F34" s="179" t="e">
        <f>SUM(F27:F33)</f>
        <v>#DIV/0!</v>
      </c>
      <c r="G34" s="180"/>
      <c r="H34" s="181"/>
      <c r="I34" s="182"/>
      <c r="J34" s="183"/>
      <c r="K34" s="50"/>
      <c r="EB34" s="51"/>
    </row>
    <row r="35" spans="1:132" ht="6" customHeight="1" thickBot="1">
      <c r="A35" s="50"/>
      <c r="B35" s="163"/>
      <c r="C35" s="50"/>
      <c r="D35" s="50"/>
      <c r="E35" s="184"/>
      <c r="F35" s="184"/>
      <c r="G35" s="185"/>
      <c r="H35" s="50"/>
      <c r="I35" s="50"/>
      <c r="J35" s="148"/>
      <c r="K35" s="50"/>
      <c r="EB35" s="51"/>
    </row>
    <row r="36" spans="1:132" s="116" customFormat="1" ht="17.25" customHeight="1" thickBot="1">
      <c r="B36" s="186" t="s">
        <v>238</v>
      </c>
      <c r="C36" s="187"/>
      <c r="D36" s="187"/>
      <c r="E36" s="188">
        <f>ROUNDDOWN(E34-E24,0)</f>
        <v>0</v>
      </c>
      <c r="F36" s="189" t="e">
        <f>E36/E24</f>
        <v>#DIV/0!</v>
      </c>
      <c r="G36" s="948" t="str">
        <f>IF(E36&gt;0,"Indicate in Notes section below how the surplus will be applied.","")</f>
        <v/>
      </c>
      <c r="J36" s="190"/>
    </row>
    <row r="37" spans="1:132" ht="7.5" customHeight="1">
      <c r="A37" s="50"/>
      <c r="B37" s="84"/>
      <c r="C37" s="50"/>
      <c r="D37" s="50"/>
      <c r="E37" s="50"/>
      <c r="F37" s="151"/>
      <c r="G37" s="50"/>
      <c r="H37" s="50"/>
      <c r="I37" s="50"/>
      <c r="J37" s="148"/>
      <c r="K37" s="50"/>
      <c r="EB37" s="51"/>
    </row>
    <row r="38" spans="1:132" s="50" customFormat="1" ht="34.5">
      <c r="B38" s="152" t="s">
        <v>482</v>
      </c>
      <c r="C38" s="153"/>
      <c r="D38" s="153"/>
      <c r="E38" s="154" t="s">
        <v>35</v>
      </c>
      <c r="F38" s="154" t="s">
        <v>226</v>
      </c>
      <c r="G38" s="191" t="s">
        <v>239</v>
      </c>
      <c r="H38" s="2130" t="s">
        <v>234</v>
      </c>
      <c r="I38" s="2130"/>
      <c r="J38" s="2130"/>
      <c r="K38" s="169" t="s">
        <v>235</v>
      </c>
    </row>
    <row r="39" spans="1:132" s="50" customFormat="1">
      <c r="B39" s="2123" t="s">
        <v>240</v>
      </c>
      <c r="C39" s="2123"/>
      <c r="D39" s="2123"/>
      <c r="E39" s="270"/>
      <c r="F39" s="177" t="e">
        <f t="shared" ref="F39:F47" si="3">E39/TDC</f>
        <v>#DIV/0!</v>
      </c>
      <c r="G39" s="373"/>
      <c r="H39" s="2124"/>
      <c r="I39" s="2124"/>
      <c r="J39" s="2124"/>
      <c r="K39" s="175">
        <f t="shared" ref="K39:K45" si="4">IF(H39="Secured",E39/(TDC-$E$50),0)</f>
        <v>0</v>
      </c>
    </row>
    <row r="40" spans="1:132" s="50" customFormat="1">
      <c r="B40" s="2123" t="s">
        <v>450</v>
      </c>
      <c r="C40" s="2123"/>
      <c r="D40" s="2123"/>
      <c r="E40" s="371"/>
      <c r="F40" s="177" t="e">
        <f t="shared" si="3"/>
        <v>#DIV/0!</v>
      </c>
      <c r="G40" s="720"/>
      <c r="H40" s="2132"/>
      <c r="I40" s="2132"/>
      <c r="J40" s="2132"/>
      <c r="K40" s="175">
        <f t="shared" si="4"/>
        <v>0</v>
      </c>
    </row>
    <row r="41" spans="1:132" s="50" customFormat="1">
      <c r="B41" s="2125" t="s">
        <v>901</v>
      </c>
      <c r="C41" s="2125"/>
      <c r="D41" s="2125"/>
      <c r="E41" s="372"/>
      <c r="F41" s="177" t="e">
        <f t="shared" si="3"/>
        <v>#DIV/0!</v>
      </c>
      <c r="G41" s="374"/>
      <c r="H41" s="2119"/>
      <c r="I41" s="2119"/>
      <c r="J41" s="2119"/>
      <c r="K41" s="175">
        <f t="shared" si="4"/>
        <v>0</v>
      </c>
    </row>
    <row r="42" spans="1:132" s="50" customFormat="1">
      <c r="B42" s="2161"/>
      <c r="C42" s="2161"/>
      <c r="D42" s="2161"/>
      <c r="E42" s="371"/>
      <c r="F42" s="177" t="e">
        <f t="shared" si="3"/>
        <v>#DIV/0!</v>
      </c>
      <c r="G42" s="375"/>
      <c r="H42" s="2118"/>
      <c r="I42" s="2118"/>
      <c r="J42" s="2118"/>
      <c r="K42" s="175">
        <f t="shared" si="4"/>
        <v>0</v>
      </c>
    </row>
    <row r="43" spans="1:132" s="50" customFormat="1">
      <c r="B43" s="2161"/>
      <c r="C43" s="2161"/>
      <c r="D43" s="2161"/>
      <c r="E43" s="371"/>
      <c r="F43" s="177" t="e">
        <f>E43/TDC</f>
        <v>#DIV/0!</v>
      </c>
      <c r="G43" s="375"/>
      <c r="H43" s="2118"/>
      <c r="I43" s="2118"/>
      <c r="J43" s="2118"/>
      <c r="K43" s="175">
        <f t="shared" si="4"/>
        <v>0</v>
      </c>
    </row>
    <row r="44" spans="1:132" s="50" customFormat="1">
      <c r="B44" s="2161"/>
      <c r="C44" s="2161"/>
      <c r="D44" s="2161"/>
      <c r="E44" s="371"/>
      <c r="F44" s="177" t="e">
        <f t="shared" si="3"/>
        <v>#DIV/0!</v>
      </c>
      <c r="G44" s="375"/>
      <c r="H44" s="2118"/>
      <c r="I44" s="2118"/>
      <c r="J44" s="2118"/>
      <c r="K44" s="175">
        <f t="shared" si="4"/>
        <v>0</v>
      </c>
    </row>
    <row r="45" spans="1:132" s="173" customFormat="1">
      <c r="B45" s="2142" t="s">
        <v>883</v>
      </c>
      <c r="C45" s="2142"/>
      <c r="D45" s="2142"/>
      <c r="E45" s="949">
        <f>E28</f>
        <v>0</v>
      </c>
      <c r="F45" s="174" t="e">
        <f t="shared" si="3"/>
        <v>#DIV/0!</v>
      </c>
      <c r="G45" s="954"/>
      <c r="H45" s="2111"/>
      <c r="I45" s="2111"/>
      <c r="J45" s="2111"/>
      <c r="K45" s="175">
        <f t="shared" si="4"/>
        <v>0</v>
      </c>
      <c r="L45" s="309"/>
      <c r="M45" s="309"/>
      <c r="N45" s="309"/>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row>
    <row r="46" spans="1:132" s="173" customFormat="1">
      <c r="B46" s="2143" t="s">
        <v>882</v>
      </c>
      <c r="C46" s="2143"/>
      <c r="D46" s="2143"/>
      <c r="E46" s="949">
        <f>E29</f>
        <v>0</v>
      </c>
      <c r="F46" s="174" t="e">
        <f t="shared" si="3"/>
        <v>#DIV/0!</v>
      </c>
      <c r="G46" s="954"/>
      <c r="H46" s="2111"/>
      <c r="I46" s="2111"/>
      <c r="J46" s="2111"/>
      <c r="K46" s="175"/>
      <c r="L46" s="309"/>
      <c r="M46" s="309"/>
      <c r="N46" s="309"/>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row>
    <row r="47" spans="1:132" s="173" customFormat="1">
      <c r="B47" s="2167" t="s">
        <v>884</v>
      </c>
      <c r="C47" s="2167"/>
      <c r="D47" s="2167"/>
      <c r="E47" s="1714"/>
      <c r="F47" s="174" t="e">
        <f t="shared" si="3"/>
        <v>#DIV/0!</v>
      </c>
      <c r="G47" s="1654"/>
      <c r="H47" s="2111"/>
      <c r="I47" s="2111"/>
      <c r="J47" s="2111"/>
      <c r="K47" s="175"/>
      <c r="L47" s="176"/>
      <c r="M47" s="176"/>
      <c r="N47" s="1650"/>
      <c r="O47" s="1650"/>
      <c r="P47" s="1650"/>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row>
    <row r="48" spans="1:132" s="173" customFormat="1">
      <c r="B48" s="2143" t="s">
        <v>885</v>
      </c>
      <c r="C48" s="2143"/>
      <c r="D48" s="2143"/>
      <c r="E48" s="1715"/>
      <c r="F48" s="951" t="e">
        <f>E48/TDC</f>
        <v>#DIV/0!</v>
      </c>
      <c r="G48" s="955"/>
      <c r="H48" s="2110"/>
      <c r="I48" s="2110"/>
      <c r="J48" s="2110"/>
      <c r="K48" s="178">
        <f>IF(H48="Secured",E48/(TDC-$E$50),0)</f>
        <v>0</v>
      </c>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row>
    <row r="49" spans="1:11" s="50" customFormat="1">
      <c r="B49" s="1355" t="s">
        <v>241</v>
      </c>
      <c r="E49" s="1716">
        <f>SUM(E39:E48)</f>
        <v>0</v>
      </c>
      <c r="F49" s="1356" t="e">
        <f>SUM(F39:F48)</f>
        <v>#DIV/0!</v>
      </c>
      <c r="H49" s="192"/>
      <c r="K49" s="183">
        <f>SUM(K39:K48)</f>
        <v>0</v>
      </c>
    </row>
    <row r="50" spans="1:11" s="193" customFormat="1">
      <c r="B50" s="2168" t="s">
        <v>673</v>
      </c>
      <c r="C50" s="2169"/>
      <c r="D50" s="2169"/>
      <c r="E50" s="939">
        <f>'2)TDC'!F93+'2)TDC'!F95</f>
        <v>0</v>
      </c>
      <c r="F50" s="177" t="e">
        <f>E50/TDC</f>
        <v>#DIV/0!</v>
      </c>
      <c r="G50" s="1500" t="s">
        <v>674</v>
      </c>
      <c r="H50" s="1501"/>
      <c r="I50" s="1501"/>
      <c r="J50" s="1501"/>
      <c r="K50" s="1357"/>
    </row>
    <row r="51" spans="1:11" s="116" customFormat="1" ht="19.5" customHeight="1">
      <c r="B51" s="194" t="s">
        <v>242</v>
      </c>
      <c r="C51" s="113"/>
      <c r="D51" s="113"/>
      <c r="E51" s="195">
        <f>ROUNDDOWN(-TDC+E49+E50,0)</f>
        <v>0</v>
      </c>
      <c r="F51" s="196" t="e">
        <f>E51/TDC</f>
        <v>#DIV/0!</v>
      </c>
      <c r="G51" s="197"/>
      <c r="H51" s="330" t="str">
        <f>IF(E51&lt;0,"TOO FEW CONSTRUCTION SOURCES!","")</f>
        <v/>
      </c>
      <c r="K51" s="190"/>
    </row>
    <row r="52" spans="1:11" s="50" customFormat="1" ht="15" customHeight="1">
      <c r="B52" s="163"/>
      <c r="E52" s="163"/>
      <c r="F52" s="192"/>
      <c r="I52" s="148"/>
    </row>
    <row r="53" spans="1:11" s="50" customFormat="1" ht="18" customHeight="1">
      <c r="B53" s="336" t="s">
        <v>385</v>
      </c>
      <c r="C53" s="331"/>
      <c r="D53" s="331"/>
      <c r="E53" s="975"/>
      <c r="F53" s="983"/>
      <c r="I53" s="148"/>
    </row>
    <row r="54" spans="1:11" s="50" customFormat="1" ht="3.75" customHeight="1">
      <c r="B54" s="975"/>
      <c r="C54" s="331"/>
      <c r="D54" s="331"/>
      <c r="E54" s="975"/>
      <c r="F54" s="976"/>
      <c r="I54" s="148"/>
    </row>
    <row r="55" spans="1:11" s="331" customFormat="1" ht="14.45" customHeight="1">
      <c r="B55" s="977" t="s">
        <v>878</v>
      </c>
      <c r="C55" s="978"/>
      <c r="D55" s="978"/>
      <c r="E55" s="979" t="s">
        <v>35</v>
      </c>
      <c r="F55" s="980" t="s">
        <v>243</v>
      </c>
      <c r="G55" s="2114" t="s">
        <v>879</v>
      </c>
      <c r="H55" s="2114"/>
      <c r="I55" s="2114"/>
      <c r="J55" s="2114"/>
    </row>
    <row r="56" spans="1:11" s="331" customFormat="1" ht="14.45" customHeight="1">
      <c r="B56" s="2165" t="s">
        <v>886</v>
      </c>
      <c r="C56" s="2165"/>
      <c r="D56" s="2165"/>
      <c r="E56" s="333">
        <f>E48</f>
        <v>0</v>
      </c>
      <c r="F56" s="334" t="e">
        <f t="shared" ref="F56:F66" si="5">E56/TDC</f>
        <v>#DIV/0!</v>
      </c>
      <c r="G56" s="2112" t="s">
        <v>880</v>
      </c>
      <c r="H56" s="2112"/>
      <c r="I56" s="2112"/>
      <c r="J56" s="1717"/>
    </row>
    <row r="57" spans="1:11" s="331" customFormat="1" ht="14.45" customHeight="1">
      <c r="B57" s="2164" t="s">
        <v>887</v>
      </c>
      <c r="C57" s="2164"/>
      <c r="D57" s="2164"/>
      <c r="E57" s="1368">
        <f>E29</f>
        <v>0</v>
      </c>
      <c r="F57" s="334" t="e">
        <f>E57/TDC</f>
        <v>#DIV/0!</v>
      </c>
      <c r="G57" s="2116" t="s">
        <v>758</v>
      </c>
      <c r="H57" s="2116"/>
      <c r="I57" s="2116"/>
      <c r="J57" s="2116"/>
    </row>
    <row r="58" spans="1:11" s="331" customFormat="1" ht="14.45" customHeight="1">
      <c r="B58" s="2162" t="s">
        <v>888</v>
      </c>
      <c r="C58" s="2162"/>
      <c r="D58" s="2162"/>
      <c r="E58" s="333">
        <f>'4)Buyer Affordability'!F28</f>
        <v>0</v>
      </c>
      <c r="F58" s="334" t="e">
        <f>E58/TDC</f>
        <v>#DIV/0!</v>
      </c>
      <c r="G58" s="2115"/>
      <c r="H58" s="2115"/>
      <c r="I58" s="2115"/>
      <c r="J58" s="2115"/>
    </row>
    <row r="59" spans="1:11" s="331" customFormat="1" ht="14.45" customHeight="1">
      <c r="B59" s="2163" t="s">
        <v>889</v>
      </c>
      <c r="C59" s="2163"/>
      <c r="D59" s="2163"/>
      <c r="E59" s="1655">
        <f>IF(E56&gt;E58, E56+E57, E57+E58)</f>
        <v>0</v>
      </c>
      <c r="F59" s="334" t="e">
        <f>E59/TDC</f>
        <v>#DIV/0!</v>
      </c>
      <c r="G59" s="2112" t="s">
        <v>890</v>
      </c>
      <c r="H59" s="2112"/>
      <c r="I59" s="2112"/>
      <c r="J59" s="1664">
        <f>E59</f>
        <v>0</v>
      </c>
    </row>
    <row r="60" spans="1:11" s="332" customFormat="1" ht="15.75" customHeight="1">
      <c r="B60" s="2165" t="s">
        <v>891</v>
      </c>
      <c r="C60" s="2165"/>
      <c r="D60" s="2165"/>
      <c r="E60" s="333">
        <f>E47</f>
        <v>0</v>
      </c>
      <c r="F60" s="334" t="e">
        <f t="shared" si="5"/>
        <v>#DIV/0!</v>
      </c>
      <c r="G60" s="1656" t="s">
        <v>892</v>
      </c>
      <c r="J60" s="1664">
        <f>E66</f>
        <v>0</v>
      </c>
    </row>
    <row r="61" spans="1:11" s="332" customFormat="1" ht="15.75" customHeight="1">
      <c r="B61" s="2165" t="s">
        <v>893</v>
      </c>
      <c r="C61" s="2165"/>
      <c r="D61" s="2165"/>
      <c r="E61" s="333">
        <f>E28</f>
        <v>0</v>
      </c>
      <c r="F61" s="334" t="e">
        <f t="shared" si="5"/>
        <v>#DIV/0!</v>
      </c>
      <c r="G61" s="1657" t="s">
        <v>894</v>
      </c>
      <c r="J61" s="1664">
        <f>J56-J59+J60</f>
        <v>0</v>
      </c>
    </row>
    <row r="62" spans="1:11" s="337" customFormat="1" ht="12.95" customHeight="1">
      <c r="A62" s="335"/>
      <c r="B62" s="2164" t="s">
        <v>895</v>
      </c>
      <c r="C62" s="2164"/>
      <c r="D62" s="2164"/>
      <c r="E62" s="1423">
        <f>'4)Buyer Affordability'!F27</f>
        <v>0</v>
      </c>
      <c r="F62" s="334" t="e">
        <f t="shared" si="5"/>
        <v>#DIV/0!</v>
      </c>
    </row>
    <row r="63" spans="1:11" s="337" customFormat="1" ht="12.95" customHeight="1">
      <c r="A63" s="335"/>
      <c r="B63" s="2163" t="s">
        <v>896</v>
      </c>
      <c r="C63" s="2163"/>
      <c r="D63" s="2163"/>
      <c r="E63" s="1504">
        <f>IF(E60&gt;E62, E60+E61, E61+E62)</f>
        <v>0</v>
      </c>
      <c r="F63" s="334" t="e">
        <f t="shared" si="5"/>
        <v>#DIV/0!</v>
      </c>
    </row>
    <row r="64" spans="1:11" s="339" customFormat="1" ht="15.6" customHeight="1">
      <c r="A64" s="332"/>
      <c r="B64" s="2166" t="s">
        <v>897</v>
      </c>
      <c r="C64" s="2166"/>
      <c r="D64" s="2166"/>
      <c r="E64" s="956">
        <f>IF((E60+E56)&gt;(E62+E58), E56+E57+E60+E61, E57+E58+E61+E62)</f>
        <v>0</v>
      </c>
      <c r="F64" s="338" t="e">
        <f t="shared" si="5"/>
        <v>#DIV/0!</v>
      </c>
      <c r="G64" s="2117"/>
      <c r="H64" s="2117"/>
      <c r="I64" s="2117"/>
      <c r="J64" s="1172"/>
      <c r="K64" s="1172"/>
    </row>
    <row r="65" spans="1:132" s="339" customFormat="1" ht="38.25" customHeight="1">
      <c r="A65" s="332"/>
      <c r="B65" s="2144" t="s">
        <v>898</v>
      </c>
      <c r="C65" s="2145"/>
      <c r="D65" s="2145"/>
      <c r="E65" s="1372">
        <f>E57+E58+E61+E62</f>
        <v>0</v>
      </c>
      <c r="F65" s="338" t="e">
        <f t="shared" si="5"/>
        <v>#DIV/0!</v>
      </c>
      <c r="G65" s="2117" t="s">
        <v>899</v>
      </c>
      <c r="H65" s="2117"/>
      <c r="I65" s="2117"/>
      <c r="J65" s="1171"/>
    </row>
    <row r="66" spans="1:132" s="339" customFormat="1" ht="21.75" customHeight="1">
      <c r="A66" s="332"/>
      <c r="B66" s="2146" t="s">
        <v>900</v>
      </c>
      <c r="C66" s="2147"/>
      <c r="D66" s="2147"/>
      <c r="E66" s="1663">
        <f>IF((E56+E60-E58-E62)&gt;0, E56+E60-E58-E62, 0)</f>
        <v>0</v>
      </c>
      <c r="F66" s="1519" t="e">
        <f t="shared" si="5"/>
        <v>#DIV/0!</v>
      </c>
      <c r="G66" s="2113"/>
      <c r="H66" s="2113"/>
      <c r="I66" s="2113"/>
    </row>
    <row r="67" spans="1:132" s="200" customFormat="1" ht="33" customHeight="1">
      <c r="A67" s="3"/>
      <c r="B67" s="981" t="s">
        <v>451</v>
      </c>
      <c r="C67" s="199"/>
      <c r="D67" s="199"/>
      <c r="E67" s="199"/>
      <c r="F67" s="199"/>
      <c r="G67" s="3"/>
      <c r="H67" s="3"/>
      <c r="I67" s="2153" t="s">
        <v>46</v>
      </c>
      <c r="J67" s="2153"/>
      <c r="K67" s="148"/>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row>
    <row r="68" spans="1:132" s="200" customFormat="1" ht="27" customHeight="1">
      <c r="A68" s="3"/>
      <c r="B68" s="2158"/>
      <c r="C68" s="2158"/>
      <c r="D68" s="2158"/>
      <c r="E68" s="2158"/>
      <c r="F68" s="2158"/>
      <c r="G68" s="2158"/>
      <c r="H68" s="2159"/>
      <c r="I68" s="2152"/>
      <c r="J68" s="2152"/>
      <c r="K68" s="148"/>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row>
    <row r="69" spans="1:132" s="200" customFormat="1" ht="27" customHeight="1">
      <c r="A69" s="3"/>
      <c r="B69" s="2158"/>
      <c r="C69" s="2158"/>
      <c r="D69" s="2158"/>
      <c r="E69" s="2158"/>
      <c r="F69" s="2158"/>
      <c r="G69" s="2158"/>
      <c r="H69" s="2159"/>
      <c r="I69" s="2154"/>
      <c r="J69" s="2155"/>
      <c r="K69" s="148"/>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row>
    <row r="70" spans="1:132" s="200" customFormat="1" ht="27" customHeight="1">
      <c r="A70" s="3"/>
      <c r="B70" s="2158"/>
      <c r="C70" s="2158"/>
      <c r="D70" s="2158"/>
      <c r="E70" s="2158"/>
      <c r="F70" s="2158"/>
      <c r="G70" s="2158"/>
      <c r="H70" s="2159"/>
      <c r="I70" s="2148"/>
      <c r="J70" s="2149"/>
      <c r="K70" s="148"/>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row>
    <row r="71" spans="1:132" s="200" customFormat="1" ht="27" customHeight="1">
      <c r="A71" s="3"/>
      <c r="B71" s="2150" t="s">
        <v>600</v>
      </c>
      <c r="C71" s="2150"/>
      <c r="D71" s="2150"/>
      <c r="E71" s="2151"/>
      <c r="F71" s="2156"/>
      <c r="G71" s="2157"/>
      <c r="H71" s="2157"/>
      <c r="I71" s="1015"/>
      <c r="J71" s="1015"/>
      <c r="K71" s="148"/>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row>
    <row r="72" spans="1:132" s="200" customFormat="1" ht="27" customHeight="1">
      <c r="A72" s="3"/>
      <c r="B72" s="2157"/>
      <c r="C72" s="2157"/>
      <c r="D72" s="2157"/>
      <c r="E72" s="2157"/>
      <c r="F72" s="2157"/>
      <c r="G72" s="2157"/>
      <c r="H72" s="2160"/>
      <c r="I72" s="2148"/>
      <c r="J72" s="2149"/>
      <c r="K72" s="148"/>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row>
    <row r="73" spans="1:132" s="50" customFormat="1">
      <c r="B73" s="12"/>
      <c r="F73" s="201"/>
      <c r="G73" s="201"/>
      <c r="K73" s="148"/>
    </row>
    <row r="74" spans="1:132" s="50" customFormat="1">
      <c r="B74" s="12"/>
      <c r="F74" s="201"/>
      <c r="G74" s="201"/>
      <c r="K74" s="148"/>
    </row>
    <row r="75" spans="1:132" s="50" customFormat="1">
      <c r="B75" s="12"/>
      <c r="F75" s="201"/>
      <c r="G75" s="201"/>
      <c r="K75" s="148"/>
    </row>
    <row r="76" spans="1:132" s="50" customFormat="1">
      <c r="B76" s="12"/>
      <c r="F76" s="201"/>
      <c r="G76" s="201"/>
      <c r="K76" s="148"/>
    </row>
    <row r="77" spans="1:132" s="50" customFormat="1">
      <c r="B77" s="12"/>
      <c r="F77" s="201"/>
      <c r="G77" s="201"/>
      <c r="K77" s="148"/>
    </row>
    <row r="78" spans="1:132" s="50" customFormat="1">
      <c r="B78" s="12"/>
      <c r="F78" s="201"/>
      <c r="G78" s="201"/>
      <c r="K78" s="148"/>
    </row>
    <row r="79" spans="1:132" s="50" customFormat="1">
      <c r="B79" s="12"/>
      <c r="F79" s="201"/>
      <c r="G79" s="201"/>
      <c r="K79" s="148"/>
    </row>
    <row r="80" spans="1:132" s="50" customFormat="1">
      <c r="B80" s="12"/>
      <c r="F80" s="201"/>
      <c r="G80" s="201"/>
      <c r="K80" s="148"/>
    </row>
    <row r="81" spans="2:11" s="50" customFormat="1">
      <c r="B81" s="12"/>
      <c r="F81" s="201"/>
      <c r="G81" s="201"/>
      <c r="K81" s="148"/>
    </row>
    <row r="82" spans="2:11" s="50" customFormat="1">
      <c r="B82" s="12"/>
      <c r="F82" s="201"/>
      <c r="G82" s="201"/>
      <c r="K82" s="148"/>
    </row>
    <row r="83" spans="2:11" s="50" customFormat="1">
      <c r="B83" s="12"/>
      <c r="F83" s="201"/>
      <c r="G83" s="201"/>
      <c r="K83" s="148"/>
    </row>
    <row r="84" spans="2:11" s="50" customFormat="1">
      <c r="B84" s="12"/>
      <c r="F84" s="201"/>
      <c r="G84" s="201"/>
      <c r="K84" s="148"/>
    </row>
    <row r="85" spans="2:11" s="50" customFormat="1">
      <c r="B85" s="12"/>
      <c r="F85" s="201"/>
      <c r="G85" s="201"/>
      <c r="K85" s="148"/>
    </row>
    <row r="86" spans="2:11" s="50" customFormat="1">
      <c r="B86" s="12"/>
      <c r="F86" s="201"/>
      <c r="G86" s="201"/>
      <c r="K86" s="148"/>
    </row>
    <row r="87" spans="2:11" s="50" customFormat="1">
      <c r="B87" s="12"/>
      <c r="F87" s="201"/>
      <c r="G87" s="201"/>
      <c r="K87" s="148"/>
    </row>
    <row r="88" spans="2:11" s="50" customFormat="1">
      <c r="B88" s="12"/>
      <c r="F88" s="201"/>
      <c r="G88" s="201"/>
      <c r="K88" s="148"/>
    </row>
    <row r="89" spans="2:11" s="50" customFormat="1">
      <c r="B89" s="12"/>
      <c r="F89" s="201"/>
      <c r="G89" s="201"/>
      <c r="K89" s="148"/>
    </row>
    <row r="90" spans="2:11" s="50" customFormat="1">
      <c r="B90" s="12"/>
      <c r="F90" s="201"/>
      <c r="G90" s="201"/>
      <c r="K90" s="148"/>
    </row>
    <row r="91" spans="2:11" s="50" customFormat="1">
      <c r="B91" s="12"/>
      <c r="F91" s="201"/>
      <c r="G91" s="201"/>
      <c r="K91" s="148"/>
    </row>
    <row r="92" spans="2:11" s="50" customFormat="1">
      <c r="B92" s="12"/>
      <c r="F92" s="201"/>
      <c r="G92" s="201"/>
      <c r="K92" s="148"/>
    </row>
    <row r="93" spans="2:11" s="50" customFormat="1">
      <c r="B93" s="12"/>
      <c r="F93" s="201"/>
      <c r="G93" s="201"/>
      <c r="K93" s="148"/>
    </row>
    <row r="94" spans="2:11" s="50" customFormat="1">
      <c r="B94" s="12"/>
      <c r="F94" s="201"/>
      <c r="G94" s="201"/>
      <c r="K94" s="148"/>
    </row>
    <row r="95" spans="2:11" s="50" customFormat="1">
      <c r="B95" s="12"/>
      <c r="F95" s="201"/>
      <c r="G95" s="201"/>
      <c r="K95" s="148"/>
    </row>
    <row r="96" spans="2:11" s="50" customFormat="1">
      <c r="B96" s="12"/>
      <c r="F96" s="201"/>
      <c r="G96" s="201"/>
      <c r="K96" s="148"/>
    </row>
    <row r="97" spans="2:11" s="50" customFormat="1">
      <c r="B97" s="12"/>
      <c r="F97" s="201"/>
      <c r="G97" s="201"/>
      <c r="K97" s="148"/>
    </row>
    <row r="98" spans="2:11" s="50" customFormat="1">
      <c r="B98" s="12"/>
      <c r="F98" s="201"/>
      <c r="G98" s="201"/>
      <c r="K98" s="148"/>
    </row>
    <row r="99" spans="2:11" s="50" customFormat="1">
      <c r="B99" s="12"/>
      <c r="F99" s="201"/>
      <c r="G99" s="201"/>
      <c r="K99" s="148"/>
    </row>
    <row r="100" spans="2:11" s="50" customFormat="1">
      <c r="B100" s="12"/>
      <c r="F100" s="201"/>
      <c r="G100" s="201"/>
      <c r="K100" s="148"/>
    </row>
    <row r="101" spans="2:11" s="50" customFormat="1">
      <c r="B101" s="12"/>
      <c r="F101" s="201"/>
      <c r="G101" s="201"/>
      <c r="K101" s="148"/>
    </row>
    <row r="102" spans="2:11" s="50" customFormat="1">
      <c r="B102" s="12"/>
      <c r="F102" s="201"/>
      <c r="G102" s="201"/>
      <c r="K102" s="148"/>
    </row>
    <row r="103" spans="2:11" s="50" customFormat="1">
      <c r="B103" s="12"/>
      <c r="F103" s="201"/>
      <c r="G103" s="201"/>
      <c r="K103" s="148"/>
    </row>
    <row r="104" spans="2:11" s="50" customFormat="1">
      <c r="B104" s="12"/>
      <c r="F104" s="201"/>
      <c r="G104" s="201"/>
      <c r="K104" s="148"/>
    </row>
    <row r="105" spans="2:11" s="50" customFormat="1">
      <c r="B105" s="12"/>
      <c r="F105" s="201"/>
      <c r="G105" s="201"/>
      <c r="K105" s="148"/>
    </row>
    <row r="106" spans="2:11" s="50" customFormat="1">
      <c r="B106" s="12"/>
      <c r="F106" s="201"/>
      <c r="G106" s="201"/>
      <c r="K106" s="148"/>
    </row>
    <row r="107" spans="2:11" s="50" customFormat="1">
      <c r="B107" s="12"/>
      <c r="F107" s="201"/>
      <c r="G107" s="201"/>
      <c r="K107" s="148"/>
    </row>
    <row r="108" spans="2:11" s="50" customFormat="1">
      <c r="B108" s="12"/>
      <c r="F108" s="201"/>
      <c r="G108" s="201"/>
      <c r="K108" s="148"/>
    </row>
    <row r="109" spans="2:11" s="50" customFormat="1">
      <c r="B109" s="12"/>
      <c r="F109" s="201"/>
      <c r="G109" s="201"/>
      <c r="K109" s="148"/>
    </row>
    <row r="110" spans="2:11" s="50" customFormat="1">
      <c r="B110" s="12"/>
      <c r="F110" s="201"/>
      <c r="G110" s="201"/>
      <c r="K110" s="148"/>
    </row>
    <row r="111" spans="2:11" s="50" customFormat="1">
      <c r="B111" s="12"/>
      <c r="F111" s="201"/>
      <c r="G111" s="201"/>
      <c r="K111" s="148"/>
    </row>
    <row r="112" spans="2:11" s="50" customFormat="1">
      <c r="B112" s="12"/>
      <c r="F112" s="201"/>
      <c r="G112" s="201"/>
      <c r="K112" s="148"/>
    </row>
    <row r="113" spans="2:11" s="50" customFormat="1">
      <c r="B113" s="12"/>
      <c r="F113" s="201"/>
      <c r="G113" s="201"/>
      <c r="K113" s="148"/>
    </row>
    <row r="114" spans="2:11" s="50" customFormat="1">
      <c r="B114" s="12"/>
      <c r="F114" s="201"/>
      <c r="G114" s="201"/>
      <c r="K114" s="148"/>
    </row>
    <row r="115" spans="2:11" s="50" customFormat="1">
      <c r="B115" s="12"/>
      <c r="F115" s="201"/>
      <c r="G115" s="201"/>
      <c r="K115" s="148"/>
    </row>
    <row r="116" spans="2:11" s="50" customFormat="1">
      <c r="B116" s="12"/>
      <c r="F116" s="201"/>
      <c r="G116" s="201"/>
      <c r="K116" s="148"/>
    </row>
    <row r="117" spans="2:11" s="50" customFormat="1">
      <c r="B117" s="12"/>
      <c r="F117" s="201"/>
      <c r="G117" s="201"/>
      <c r="K117" s="148"/>
    </row>
    <row r="118" spans="2:11" s="50" customFormat="1">
      <c r="B118" s="12"/>
      <c r="F118" s="201"/>
      <c r="G118" s="201"/>
      <c r="K118" s="148"/>
    </row>
    <row r="119" spans="2:11" s="50" customFormat="1">
      <c r="B119" s="12"/>
      <c r="F119" s="201"/>
      <c r="G119" s="201"/>
      <c r="K119" s="148"/>
    </row>
    <row r="120" spans="2:11" s="50" customFormat="1">
      <c r="B120" s="12"/>
      <c r="F120" s="201"/>
      <c r="G120" s="201"/>
      <c r="K120" s="148"/>
    </row>
    <row r="121" spans="2:11" s="50" customFormat="1">
      <c r="B121" s="12"/>
      <c r="F121" s="201"/>
      <c r="G121" s="201"/>
      <c r="K121" s="148"/>
    </row>
    <row r="122" spans="2:11" s="50" customFormat="1">
      <c r="B122" s="12"/>
      <c r="F122" s="201"/>
      <c r="G122" s="201"/>
      <c r="K122" s="148"/>
    </row>
    <row r="123" spans="2:11" s="50" customFormat="1">
      <c r="B123" s="12"/>
      <c r="F123" s="201"/>
      <c r="G123" s="201"/>
      <c r="K123" s="148"/>
    </row>
    <row r="124" spans="2:11" s="50" customFormat="1">
      <c r="B124" s="12"/>
      <c r="F124" s="201"/>
      <c r="G124" s="201"/>
      <c r="K124" s="148"/>
    </row>
    <row r="125" spans="2:11" s="50" customFormat="1">
      <c r="B125" s="12"/>
      <c r="F125" s="201"/>
      <c r="G125" s="201"/>
      <c r="K125" s="148"/>
    </row>
    <row r="126" spans="2:11" s="50" customFormat="1">
      <c r="B126" s="12"/>
      <c r="F126" s="201"/>
      <c r="G126" s="201"/>
      <c r="K126" s="148"/>
    </row>
    <row r="127" spans="2:11" s="50" customFormat="1">
      <c r="B127" s="12"/>
      <c r="F127" s="201"/>
      <c r="G127" s="201"/>
      <c r="K127" s="148"/>
    </row>
    <row r="128" spans="2:11" s="50" customFormat="1">
      <c r="B128" s="12"/>
      <c r="F128" s="201"/>
      <c r="G128" s="201"/>
      <c r="K128" s="148"/>
    </row>
    <row r="129" spans="2:11" s="50" customFormat="1">
      <c r="B129" s="12"/>
      <c r="F129" s="201"/>
      <c r="G129" s="201"/>
      <c r="K129" s="148"/>
    </row>
    <row r="130" spans="2:11" s="50" customFormat="1">
      <c r="B130" s="12"/>
      <c r="F130" s="201"/>
      <c r="G130" s="201"/>
      <c r="K130" s="148"/>
    </row>
    <row r="131" spans="2:11" s="50" customFormat="1">
      <c r="B131" s="12"/>
      <c r="F131" s="201"/>
      <c r="G131" s="201"/>
      <c r="K131" s="148"/>
    </row>
    <row r="132" spans="2:11" s="50" customFormat="1">
      <c r="B132" s="12"/>
      <c r="F132" s="201"/>
      <c r="G132" s="201"/>
      <c r="K132" s="148"/>
    </row>
    <row r="133" spans="2:11" s="50" customFormat="1">
      <c r="B133" s="12"/>
      <c r="F133" s="201"/>
      <c r="G133" s="201"/>
      <c r="K133" s="148"/>
    </row>
    <row r="134" spans="2:11" s="50" customFormat="1">
      <c r="B134" s="12"/>
      <c r="F134" s="201"/>
      <c r="G134" s="201"/>
      <c r="K134" s="148"/>
    </row>
    <row r="135" spans="2:11" s="50" customFormat="1">
      <c r="B135" s="12"/>
      <c r="F135" s="201"/>
      <c r="G135" s="201"/>
      <c r="K135" s="148"/>
    </row>
    <row r="136" spans="2:11" s="50" customFormat="1">
      <c r="B136" s="12"/>
      <c r="F136" s="201"/>
      <c r="G136" s="201"/>
      <c r="K136" s="148"/>
    </row>
    <row r="137" spans="2:11" s="50" customFormat="1">
      <c r="B137" s="12"/>
      <c r="F137" s="201"/>
      <c r="G137" s="201"/>
      <c r="K137" s="148"/>
    </row>
    <row r="138" spans="2:11" s="50" customFormat="1">
      <c r="B138" s="12"/>
      <c r="F138" s="201"/>
      <c r="G138" s="201"/>
      <c r="K138" s="148"/>
    </row>
    <row r="139" spans="2:11" s="50" customFormat="1">
      <c r="B139" s="12"/>
      <c r="F139" s="201"/>
      <c r="G139" s="201"/>
      <c r="K139" s="148"/>
    </row>
    <row r="140" spans="2:11" s="50" customFormat="1">
      <c r="B140" s="12"/>
      <c r="F140" s="201"/>
      <c r="G140" s="201"/>
      <c r="K140" s="148"/>
    </row>
    <row r="141" spans="2:11" s="50" customFormat="1">
      <c r="B141" s="12"/>
      <c r="F141" s="201"/>
      <c r="G141" s="201"/>
      <c r="K141" s="148"/>
    </row>
    <row r="142" spans="2:11" s="50" customFormat="1">
      <c r="B142" s="12"/>
      <c r="F142" s="201"/>
      <c r="G142" s="201"/>
      <c r="K142" s="148"/>
    </row>
    <row r="143" spans="2:11" s="50" customFormat="1">
      <c r="B143" s="12"/>
      <c r="F143" s="201"/>
      <c r="G143" s="201"/>
      <c r="K143" s="148"/>
    </row>
    <row r="144" spans="2:11" s="50" customFormat="1">
      <c r="B144" s="12"/>
      <c r="F144" s="201"/>
      <c r="G144" s="201"/>
      <c r="K144" s="148"/>
    </row>
    <row r="145" spans="2:11" s="50" customFormat="1">
      <c r="B145" s="12"/>
      <c r="F145" s="201"/>
      <c r="G145" s="201"/>
      <c r="K145" s="148"/>
    </row>
    <row r="146" spans="2:11" s="50" customFormat="1">
      <c r="B146" s="12"/>
      <c r="F146" s="201"/>
      <c r="G146" s="201"/>
      <c r="K146" s="148"/>
    </row>
    <row r="147" spans="2:11" s="50" customFormat="1">
      <c r="B147" s="12"/>
      <c r="F147" s="201"/>
      <c r="G147" s="201"/>
      <c r="K147" s="148"/>
    </row>
    <row r="148" spans="2:11" s="50" customFormat="1">
      <c r="B148" s="12"/>
      <c r="F148" s="201"/>
      <c r="G148" s="201"/>
      <c r="K148" s="148"/>
    </row>
    <row r="149" spans="2:11" s="50" customFormat="1">
      <c r="B149" s="12"/>
      <c r="F149" s="201"/>
      <c r="G149" s="201"/>
      <c r="K149" s="148"/>
    </row>
    <row r="150" spans="2:11" s="50" customFormat="1">
      <c r="B150" s="12"/>
      <c r="F150" s="201"/>
      <c r="G150" s="201"/>
      <c r="K150" s="148"/>
    </row>
    <row r="151" spans="2:11" s="50" customFormat="1">
      <c r="B151" s="12"/>
      <c r="F151" s="201"/>
      <c r="G151" s="201"/>
      <c r="K151" s="148"/>
    </row>
    <row r="152" spans="2:11" s="50" customFormat="1">
      <c r="B152" s="12"/>
      <c r="F152" s="201"/>
      <c r="G152" s="201"/>
      <c r="K152" s="148"/>
    </row>
    <row r="153" spans="2:11" s="50" customFormat="1">
      <c r="B153" s="12"/>
      <c r="F153" s="201"/>
      <c r="G153" s="201"/>
      <c r="K153" s="148"/>
    </row>
    <row r="154" spans="2:11" s="50" customFormat="1">
      <c r="B154" s="12"/>
      <c r="F154" s="201"/>
      <c r="G154" s="201"/>
      <c r="K154" s="148"/>
    </row>
    <row r="155" spans="2:11" s="50" customFormat="1">
      <c r="B155" s="12"/>
      <c r="F155" s="201"/>
      <c r="G155" s="201"/>
      <c r="K155" s="148"/>
    </row>
    <row r="156" spans="2:11" s="50" customFormat="1">
      <c r="B156" s="12"/>
      <c r="F156" s="201"/>
      <c r="G156" s="201"/>
      <c r="K156" s="148"/>
    </row>
    <row r="157" spans="2:11" s="50" customFormat="1">
      <c r="B157" s="12"/>
      <c r="F157" s="201"/>
      <c r="G157" s="201"/>
      <c r="K157" s="148"/>
    </row>
    <row r="158" spans="2:11" s="50" customFormat="1">
      <c r="B158" s="12"/>
      <c r="F158" s="201"/>
      <c r="G158" s="201"/>
      <c r="K158" s="148"/>
    </row>
    <row r="159" spans="2:11" s="50" customFormat="1">
      <c r="B159" s="12"/>
      <c r="F159" s="201"/>
      <c r="G159" s="201"/>
      <c r="K159" s="148"/>
    </row>
    <row r="160" spans="2:11" s="50" customFormat="1">
      <c r="B160" s="12"/>
      <c r="F160" s="201"/>
      <c r="G160" s="201"/>
      <c r="K160" s="148"/>
    </row>
    <row r="161" spans="2:11" s="50" customFormat="1">
      <c r="B161" s="12"/>
      <c r="F161" s="201"/>
      <c r="G161" s="201"/>
      <c r="K161" s="148"/>
    </row>
    <row r="162" spans="2:11" s="50" customFormat="1">
      <c r="B162" s="12"/>
      <c r="F162" s="201"/>
      <c r="G162" s="201"/>
      <c r="K162" s="148"/>
    </row>
    <row r="163" spans="2:11" s="50" customFormat="1">
      <c r="B163" s="12"/>
      <c r="F163" s="201"/>
      <c r="G163" s="201"/>
      <c r="K163" s="148"/>
    </row>
    <row r="164" spans="2:11" s="50" customFormat="1">
      <c r="B164" s="12"/>
      <c r="F164" s="201"/>
      <c r="G164" s="201"/>
      <c r="K164" s="148"/>
    </row>
    <row r="165" spans="2:11" s="50" customFormat="1">
      <c r="B165" s="12"/>
      <c r="F165" s="201"/>
      <c r="G165" s="201"/>
      <c r="K165" s="148"/>
    </row>
    <row r="166" spans="2:11" s="50" customFormat="1">
      <c r="B166" s="12"/>
      <c r="F166" s="201"/>
      <c r="G166" s="201"/>
      <c r="K166" s="148"/>
    </row>
    <row r="167" spans="2:11" s="50" customFormat="1">
      <c r="B167" s="12"/>
      <c r="F167" s="201"/>
      <c r="G167" s="201"/>
      <c r="K167" s="148"/>
    </row>
    <row r="168" spans="2:11" s="50" customFormat="1">
      <c r="B168" s="12"/>
      <c r="F168" s="201"/>
      <c r="G168" s="201"/>
      <c r="K168" s="148"/>
    </row>
    <row r="169" spans="2:11" s="50" customFormat="1">
      <c r="B169" s="12"/>
      <c r="F169" s="201"/>
      <c r="G169" s="201"/>
      <c r="K169" s="148"/>
    </row>
    <row r="170" spans="2:11" s="50" customFormat="1">
      <c r="B170" s="12"/>
      <c r="F170" s="201"/>
      <c r="G170" s="201"/>
      <c r="K170" s="148"/>
    </row>
    <row r="171" spans="2:11" s="50" customFormat="1">
      <c r="B171" s="12"/>
      <c r="F171" s="201"/>
      <c r="G171" s="201"/>
      <c r="K171" s="148"/>
    </row>
    <row r="172" spans="2:11" s="50" customFormat="1">
      <c r="B172" s="12"/>
      <c r="F172" s="201"/>
      <c r="G172" s="201"/>
      <c r="K172" s="148"/>
    </row>
    <row r="173" spans="2:11" s="50" customFormat="1">
      <c r="B173" s="12"/>
      <c r="F173" s="201"/>
      <c r="G173" s="201"/>
      <c r="K173" s="148"/>
    </row>
    <row r="174" spans="2:11" s="50" customFormat="1">
      <c r="B174" s="12"/>
      <c r="F174" s="201"/>
      <c r="G174" s="201"/>
      <c r="K174" s="148"/>
    </row>
    <row r="175" spans="2:11" s="50" customFormat="1">
      <c r="B175" s="12"/>
      <c r="F175" s="201"/>
      <c r="G175" s="201"/>
      <c r="K175" s="148"/>
    </row>
    <row r="176" spans="2:11" s="50" customFormat="1">
      <c r="B176" s="12"/>
      <c r="F176" s="201"/>
      <c r="G176" s="201"/>
      <c r="K176" s="148"/>
    </row>
    <row r="177" spans="2:11" s="50" customFormat="1">
      <c r="B177" s="12"/>
      <c r="F177" s="201"/>
      <c r="G177" s="201"/>
      <c r="K177" s="148"/>
    </row>
    <row r="178" spans="2:11" s="50" customFormat="1">
      <c r="B178" s="12"/>
      <c r="F178" s="201"/>
      <c r="G178" s="201"/>
      <c r="K178" s="148"/>
    </row>
    <row r="179" spans="2:11" s="50" customFormat="1">
      <c r="B179" s="12"/>
      <c r="F179" s="201"/>
      <c r="G179" s="201"/>
      <c r="K179" s="148"/>
    </row>
    <row r="180" spans="2:11" s="50" customFormat="1">
      <c r="B180" s="12"/>
      <c r="F180" s="201"/>
      <c r="G180" s="201"/>
      <c r="K180" s="148"/>
    </row>
    <row r="181" spans="2:11" s="50" customFormat="1">
      <c r="B181" s="12"/>
      <c r="F181" s="201"/>
      <c r="G181" s="201"/>
      <c r="K181" s="148"/>
    </row>
    <row r="182" spans="2:11" s="50" customFormat="1">
      <c r="B182" s="12"/>
      <c r="F182" s="201"/>
      <c r="G182" s="201"/>
      <c r="K182" s="148"/>
    </row>
    <row r="183" spans="2:11" s="50" customFormat="1">
      <c r="B183" s="12"/>
      <c r="F183" s="201"/>
      <c r="G183" s="201"/>
      <c r="K183" s="148"/>
    </row>
    <row r="184" spans="2:11" s="50" customFormat="1">
      <c r="B184" s="12"/>
      <c r="F184" s="201"/>
      <c r="G184" s="201"/>
      <c r="K184" s="148"/>
    </row>
    <row r="185" spans="2:11" s="50" customFormat="1">
      <c r="B185" s="12"/>
      <c r="F185" s="201"/>
      <c r="G185" s="201"/>
      <c r="K185" s="148"/>
    </row>
    <row r="186" spans="2:11" s="50" customFormat="1">
      <c r="B186" s="12"/>
      <c r="F186" s="201"/>
      <c r="G186" s="201"/>
      <c r="K186" s="148"/>
    </row>
    <row r="187" spans="2:11" s="50" customFormat="1">
      <c r="B187" s="12"/>
      <c r="F187" s="201"/>
      <c r="G187" s="201"/>
      <c r="K187" s="148"/>
    </row>
    <row r="188" spans="2:11" s="50" customFormat="1">
      <c r="B188" s="12"/>
      <c r="F188" s="201"/>
      <c r="G188" s="201"/>
      <c r="K188" s="148"/>
    </row>
    <row r="189" spans="2:11" s="50" customFormat="1">
      <c r="B189" s="12"/>
      <c r="F189" s="201"/>
      <c r="G189" s="201"/>
      <c r="K189" s="148"/>
    </row>
    <row r="190" spans="2:11" s="50" customFormat="1">
      <c r="B190" s="12"/>
      <c r="F190" s="201"/>
      <c r="G190" s="201"/>
      <c r="K190" s="148"/>
    </row>
    <row r="191" spans="2:11" s="50" customFormat="1">
      <c r="B191" s="12"/>
      <c r="F191" s="201"/>
      <c r="G191" s="201"/>
      <c r="K191" s="148"/>
    </row>
    <row r="192" spans="2:11" s="50" customFormat="1">
      <c r="B192" s="12"/>
      <c r="F192" s="201"/>
      <c r="G192" s="201"/>
      <c r="K192" s="148"/>
    </row>
    <row r="193" spans="2:11" s="50" customFormat="1">
      <c r="B193" s="12"/>
      <c r="F193" s="201"/>
      <c r="G193" s="201"/>
      <c r="K193" s="148"/>
    </row>
    <row r="194" spans="2:11" s="50" customFormat="1">
      <c r="B194" s="12"/>
      <c r="F194" s="201"/>
      <c r="G194" s="201"/>
      <c r="K194" s="148"/>
    </row>
    <row r="195" spans="2:11" s="50" customFormat="1">
      <c r="B195" s="12"/>
      <c r="F195" s="201"/>
      <c r="G195" s="201"/>
      <c r="K195" s="148"/>
    </row>
    <row r="196" spans="2:11" s="50" customFormat="1">
      <c r="B196" s="12"/>
      <c r="F196" s="201"/>
      <c r="G196" s="201"/>
      <c r="K196" s="148"/>
    </row>
    <row r="197" spans="2:11" s="50" customFormat="1">
      <c r="B197" s="12"/>
      <c r="F197" s="201"/>
      <c r="G197" s="201"/>
      <c r="K197" s="148"/>
    </row>
    <row r="198" spans="2:11" s="50" customFormat="1">
      <c r="B198" s="12"/>
      <c r="F198" s="201"/>
      <c r="G198" s="201"/>
      <c r="K198" s="148"/>
    </row>
    <row r="199" spans="2:11" s="50" customFormat="1">
      <c r="B199" s="12"/>
      <c r="F199" s="201"/>
      <c r="G199" s="201"/>
      <c r="K199" s="148"/>
    </row>
    <row r="200" spans="2:11" s="50" customFormat="1">
      <c r="B200" s="12"/>
      <c r="F200" s="201"/>
      <c r="G200" s="201"/>
      <c r="K200" s="148"/>
    </row>
    <row r="201" spans="2:11" s="50" customFormat="1">
      <c r="B201" s="12"/>
      <c r="F201" s="201"/>
      <c r="G201" s="201"/>
      <c r="K201" s="148"/>
    </row>
    <row r="202" spans="2:11" s="50" customFormat="1">
      <c r="B202" s="12"/>
      <c r="F202" s="201"/>
      <c r="G202" s="201"/>
      <c r="K202" s="148"/>
    </row>
    <row r="203" spans="2:11" s="50" customFormat="1">
      <c r="B203" s="12"/>
      <c r="F203" s="201"/>
      <c r="G203" s="201"/>
      <c r="K203" s="148"/>
    </row>
    <row r="204" spans="2:11" s="50" customFormat="1">
      <c r="B204" s="12"/>
      <c r="F204" s="201"/>
      <c r="G204" s="201"/>
      <c r="K204" s="148"/>
    </row>
    <row r="205" spans="2:11" s="50" customFormat="1">
      <c r="B205" s="12"/>
      <c r="F205" s="201"/>
      <c r="G205" s="201"/>
      <c r="K205" s="148"/>
    </row>
    <row r="206" spans="2:11" s="50" customFormat="1">
      <c r="B206" s="12"/>
      <c r="F206" s="201"/>
      <c r="G206" s="201"/>
      <c r="K206" s="148"/>
    </row>
    <row r="207" spans="2:11" s="50" customFormat="1">
      <c r="B207" s="12"/>
      <c r="F207" s="201"/>
      <c r="G207" s="201"/>
      <c r="K207" s="148"/>
    </row>
    <row r="208" spans="2:11" s="50" customFormat="1">
      <c r="B208" s="12"/>
      <c r="F208" s="201"/>
      <c r="G208" s="201"/>
      <c r="K208" s="148"/>
    </row>
    <row r="209" spans="2:11" s="50" customFormat="1">
      <c r="B209" s="12"/>
      <c r="F209" s="201"/>
      <c r="G209" s="201"/>
      <c r="K209" s="148"/>
    </row>
    <row r="210" spans="2:11" s="50" customFormat="1">
      <c r="B210" s="12"/>
      <c r="F210" s="201"/>
      <c r="G210" s="201"/>
      <c r="K210" s="148"/>
    </row>
    <row r="211" spans="2:11" s="50" customFormat="1">
      <c r="B211" s="12"/>
      <c r="F211" s="201"/>
      <c r="G211" s="201"/>
      <c r="K211" s="148"/>
    </row>
    <row r="212" spans="2:11" s="50" customFormat="1">
      <c r="B212" s="12"/>
      <c r="F212" s="201"/>
      <c r="G212" s="201"/>
      <c r="K212" s="148"/>
    </row>
    <row r="213" spans="2:11" s="50" customFormat="1">
      <c r="B213" s="12"/>
      <c r="F213" s="201"/>
      <c r="G213" s="201"/>
      <c r="K213" s="148"/>
    </row>
    <row r="214" spans="2:11" s="50" customFormat="1">
      <c r="B214" s="12"/>
      <c r="F214" s="201"/>
      <c r="G214" s="201"/>
      <c r="K214" s="148"/>
    </row>
    <row r="215" spans="2:11" s="50" customFormat="1">
      <c r="B215" s="12"/>
      <c r="F215" s="201"/>
      <c r="G215" s="201"/>
      <c r="K215" s="148"/>
    </row>
    <row r="216" spans="2:11" s="50" customFormat="1">
      <c r="B216" s="12"/>
      <c r="F216" s="201"/>
      <c r="G216" s="201"/>
      <c r="K216" s="148"/>
    </row>
    <row r="217" spans="2:11" s="50" customFormat="1">
      <c r="B217" s="12"/>
      <c r="F217" s="201"/>
      <c r="G217" s="201"/>
      <c r="K217" s="148"/>
    </row>
    <row r="218" spans="2:11" s="50" customFormat="1">
      <c r="B218" s="12"/>
      <c r="F218" s="201"/>
      <c r="G218" s="201"/>
      <c r="K218" s="148"/>
    </row>
    <row r="219" spans="2:11" s="50" customFormat="1">
      <c r="B219" s="12"/>
      <c r="F219" s="201"/>
      <c r="G219" s="201"/>
      <c r="K219" s="148"/>
    </row>
    <row r="220" spans="2:11" s="50" customFormat="1">
      <c r="B220" s="12"/>
      <c r="F220" s="201"/>
      <c r="G220" s="201"/>
      <c r="K220" s="148"/>
    </row>
    <row r="221" spans="2:11" s="50" customFormat="1">
      <c r="B221" s="12"/>
      <c r="F221" s="201"/>
      <c r="G221" s="201"/>
      <c r="K221" s="148"/>
    </row>
    <row r="222" spans="2:11" s="50" customFormat="1">
      <c r="B222" s="12"/>
      <c r="F222" s="201"/>
      <c r="G222" s="201"/>
      <c r="K222" s="148"/>
    </row>
    <row r="223" spans="2:11" s="50" customFormat="1">
      <c r="B223" s="12"/>
      <c r="F223" s="201"/>
      <c r="G223" s="201"/>
      <c r="K223" s="148"/>
    </row>
    <row r="224" spans="2:11" s="50" customFormat="1">
      <c r="B224" s="12"/>
      <c r="F224" s="201"/>
      <c r="G224" s="201"/>
      <c r="K224" s="148"/>
    </row>
    <row r="225" spans="2:11" s="50" customFormat="1">
      <c r="B225" s="12"/>
      <c r="F225" s="201"/>
      <c r="G225" s="201"/>
      <c r="K225" s="148"/>
    </row>
    <row r="226" spans="2:11" s="50" customFormat="1">
      <c r="B226" s="12"/>
      <c r="F226" s="201"/>
      <c r="G226" s="201"/>
      <c r="K226" s="148"/>
    </row>
    <row r="227" spans="2:11" s="50" customFormat="1">
      <c r="B227" s="12"/>
      <c r="F227" s="201"/>
      <c r="G227" s="201"/>
      <c r="K227" s="148"/>
    </row>
    <row r="228" spans="2:11" s="50" customFormat="1">
      <c r="B228" s="12"/>
      <c r="F228" s="201"/>
      <c r="G228" s="201"/>
      <c r="K228" s="148"/>
    </row>
    <row r="229" spans="2:11" s="50" customFormat="1">
      <c r="B229" s="12"/>
      <c r="F229" s="201"/>
      <c r="G229" s="201"/>
      <c r="K229" s="148"/>
    </row>
    <row r="230" spans="2:11" s="50" customFormat="1">
      <c r="B230" s="12"/>
      <c r="F230" s="201"/>
      <c r="G230" s="201"/>
      <c r="K230" s="148"/>
    </row>
    <row r="231" spans="2:11" s="50" customFormat="1">
      <c r="B231" s="12"/>
      <c r="F231" s="201"/>
      <c r="G231" s="201"/>
      <c r="K231" s="148"/>
    </row>
    <row r="232" spans="2:11" s="50" customFormat="1">
      <c r="B232" s="12"/>
      <c r="F232" s="201"/>
      <c r="G232" s="201"/>
      <c r="K232" s="148"/>
    </row>
    <row r="233" spans="2:11" s="50" customFormat="1">
      <c r="B233" s="12"/>
      <c r="F233" s="201"/>
      <c r="G233" s="201"/>
      <c r="K233" s="148"/>
    </row>
    <row r="234" spans="2:11" s="50" customFormat="1">
      <c r="B234" s="12"/>
      <c r="F234" s="201"/>
      <c r="G234" s="201"/>
      <c r="K234" s="148"/>
    </row>
    <row r="235" spans="2:11" s="50" customFormat="1">
      <c r="B235" s="12"/>
      <c r="F235" s="201"/>
      <c r="G235" s="201"/>
      <c r="K235" s="148"/>
    </row>
    <row r="236" spans="2:11" s="50" customFormat="1">
      <c r="B236" s="12"/>
      <c r="F236" s="201"/>
      <c r="G236" s="201"/>
      <c r="K236" s="148"/>
    </row>
    <row r="237" spans="2:11" s="50" customFormat="1">
      <c r="B237" s="12"/>
      <c r="F237" s="201"/>
      <c r="G237" s="201"/>
      <c r="K237" s="148"/>
    </row>
    <row r="238" spans="2:11" s="50" customFormat="1">
      <c r="B238" s="12"/>
      <c r="F238" s="201"/>
      <c r="G238" s="201"/>
      <c r="K238" s="148"/>
    </row>
    <row r="239" spans="2:11" s="50" customFormat="1">
      <c r="B239" s="12"/>
      <c r="F239" s="201"/>
      <c r="G239" s="201"/>
      <c r="K239" s="148"/>
    </row>
    <row r="240" spans="2:11" s="50" customFormat="1">
      <c r="B240" s="12"/>
      <c r="F240" s="201"/>
      <c r="G240" s="201"/>
      <c r="K240" s="148"/>
    </row>
    <row r="241" spans="2:11" s="50" customFormat="1">
      <c r="B241" s="12"/>
      <c r="F241" s="201"/>
      <c r="G241" s="201"/>
      <c r="K241" s="148"/>
    </row>
    <row r="242" spans="2:11" s="50" customFormat="1">
      <c r="B242" s="12"/>
      <c r="F242" s="201"/>
      <c r="G242" s="201"/>
      <c r="K242" s="148"/>
    </row>
    <row r="243" spans="2:11" s="50" customFormat="1">
      <c r="B243" s="12"/>
      <c r="F243" s="201"/>
      <c r="G243" s="201"/>
      <c r="K243" s="148"/>
    </row>
    <row r="244" spans="2:11" s="50" customFormat="1">
      <c r="B244" s="12"/>
      <c r="F244" s="201"/>
      <c r="G244" s="201"/>
      <c r="K244" s="148"/>
    </row>
    <row r="245" spans="2:11" s="50" customFormat="1">
      <c r="B245" s="12"/>
      <c r="F245" s="201"/>
      <c r="G245" s="201"/>
      <c r="K245" s="148"/>
    </row>
    <row r="246" spans="2:11" s="50" customFormat="1">
      <c r="B246" s="12"/>
      <c r="F246" s="201"/>
      <c r="G246" s="201"/>
      <c r="K246" s="148"/>
    </row>
    <row r="247" spans="2:11" s="50" customFormat="1">
      <c r="B247" s="12"/>
      <c r="F247" s="201"/>
      <c r="G247" s="201"/>
      <c r="K247" s="148"/>
    </row>
    <row r="248" spans="2:11" s="50" customFormat="1">
      <c r="B248" s="12"/>
      <c r="F248" s="201"/>
      <c r="G248" s="201"/>
      <c r="K248" s="148"/>
    </row>
    <row r="249" spans="2:11" s="50" customFormat="1">
      <c r="B249" s="12"/>
      <c r="F249" s="201"/>
      <c r="G249" s="201"/>
      <c r="K249" s="148"/>
    </row>
    <row r="250" spans="2:11" s="50" customFormat="1">
      <c r="B250" s="12"/>
      <c r="F250" s="201"/>
      <c r="G250" s="201"/>
      <c r="K250" s="148"/>
    </row>
    <row r="251" spans="2:11" s="50" customFormat="1">
      <c r="B251" s="12"/>
      <c r="F251" s="201"/>
      <c r="G251" s="201"/>
      <c r="K251" s="148"/>
    </row>
    <row r="252" spans="2:11" s="50" customFormat="1">
      <c r="B252" s="12"/>
      <c r="F252" s="201"/>
      <c r="G252" s="201"/>
      <c r="K252" s="148"/>
    </row>
    <row r="253" spans="2:11" s="50" customFormat="1">
      <c r="B253" s="12"/>
      <c r="F253" s="201"/>
      <c r="G253" s="201"/>
      <c r="K253" s="148"/>
    </row>
    <row r="254" spans="2:11" s="50" customFormat="1">
      <c r="B254" s="12"/>
      <c r="F254" s="201"/>
      <c r="G254" s="201"/>
      <c r="K254" s="148"/>
    </row>
    <row r="255" spans="2:11" s="50" customFormat="1">
      <c r="B255" s="12"/>
      <c r="F255" s="201"/>
      <c r="G255" s="201"/>
      <c r="K255" s="148"/>
    </row>
    <row r="256" spans="2:11" s="50" customFormat="1">
      <c r="B256" s="12"/>
      <c r="F256" s="201"/>
      <c r="G256" s="201"/>
      <c r="K256" s="148"/>
    </row>
    <row r="257" spans="2:11" s="50" customFormat="1">
      <c r="B257" s="12"/>
      <c r="F257" s="201"/>
      <c r="G257" s="201"/>
      <c r="K257" s="148"/>
    </row>
    <row r="258" spans="2:11" s="50" customFormat="1">
      <c r="B258" s="12"/>
      <c r="F258" s="201"/>
      <c r="G258" s="201"/>
      <c r="K258" s="148"/>
    </row>
    <row r="259" spans="2:11" s="50" customFormat="1">
      <c r="B259" s="12"/>
      <c r="F259" s="201"/>
      <c r="G259" s="201"/>
      <c r="K259" s="148"/>
    </row>
    <row r="260" spans="2:11" s="50" customFormat="1">
      <c r="B260" s="12"/>
      <c r="F260" s="201"/>
      <c r="G260" s="201"/>
      <c r="K260" s="148"/>
    </row>
    <row r="261" spans="2:11" s="50" customFormat="1">
      <c r="B261" s="12"/>
      <c r="F261" s="201"/>
      <c r="G261" s="201"/>
      <c r="K261" s="148"/>
    </row>
    <row r="262" spans="2:11" s="50" customFormat="1">
      <c r="B262" s="12"/>
      <c r="F262" s="201"/>
      <c r="G262" s="201"/>
      <c r="K262" s="148"/>
    </row>
    <row r="263" spans="2:11" s="50" customFormat="1">
      <c r="B263" s="12"/>
      <c r="F263" s="201"/>
      <c r="G263" s="201"/>
      <c r="K263" s="148"/>
    </row>
    <row r="264" spans="2:11" s="50" customFormat="1">
      <c r="B264" s="12"/>
      <c r="F264" s="201"/>
      <c r="G264" s="201"/>
      <c r="K264" s="148"/>
    </row>
    <row r="265" spans="2:11" s="50" customFormat="1">
      <c r="B265" s="12"/>
      <c r="F265" s="201"/>
      <c r="G265" s="201"/>
      <c r="K265" s="148"/>
    </row>
    <row r="266" spans="2:11" s="50" customFormat="1">
      <c r="B266" s="12"/>
      <c r="F266" s="201"/>
      <c r="G266" s="201"/>
      <c r="K266" s="148"/>
    </row>
    <row r="267" spans="2:11" s="50" customFormat="1">
      <c r="B267" s="12"/>
      <c r="F267" s="201"/>
      <c r="G267" s="201"/>
      <c r="K267" s="148"/>
    </row>
    <row r="268" spans="2:11" s="50" customFormat="1">
      <c r="B268" s="12"/>
      <c r="F268" s="201"/>
      <c r="G268" s="201"/>
      <c r="K268" s="148"/>
    </row>
    <row r="269" spans="2:11" s="50" customFormat="1">
      <c r="B269" s="12"/>
      <c r="F269" s="201"/>
      <c r="G269" s="201"/>
      <c r="K269" s="148"/>
    </row>
    <row r="270" spans="2:11" s="50" customFormat="1">
      <c r="B270" s="12"/>
      <c r="F270" s="201"/>
      <c r="G270" s="201"/>
      <c r="K270" s="148"/>
    </row>
    <row r="271" spans="2:11" s="50" customFormat="1">
      <c r="B271" s="12"/>
      <c r="F271" s="201"/>
      <c r="G271" s="201"/>
      <c r="K271" s="148"/>
    </row>
    <row r="272" spans="2:11" s="50" customFormat="1">
      <c r="B272" s="12"/>
      <c r="F272" s="201"/>
      <c r="G272" s="201"/>
      <c r="K272" s="148"/>
    </row>
    <row r="273" spans="2:11" s="50" customFormat="1">
      <c r="B273" s="12"/>
      <c r="F273" s="201"/>
      <c r="G273" s="201"/>
      <c r="K273" s="148"/>
    </row>
    <row r="274" spans="2:11" s="50" customFormat="1">
      <c r="B274" s="12"/>
      <c r="F274" s="201"/>
      <c r="G274" s="201"/>
      <c r="K274" s="148"/>
    </row>
    <row r="275" spans="2:11" s="50" customFormat="1">
      <c r="B275" s="12"/>
      <c r="F275" s="201"/>
      <c r="G275" s="201"/>
      <c r="K275" s="148"/>
    </row>
    <row r="276" spans="2:11" s="50" customFormat="1">
      <c r="B276" s="12"/>
      <c r="F276" s="201"/>
      <c r="G276" s="201"/>
      <c r="K276" s="148"/>
    </row>
    <row r="277" spans="2:11" s="50" customFormat="1">
      <c r="B277" s="12"/>
      <c r="F277" s="201"/>
      <c r="G277" s="201"/>
      <c r="K277" s="148"/>
    </row>
    <row r="278" spans="2:11" s="50" customFormat="1">
      <c r="B278" s="12"/>
      <c r="F278" s="201"/>
      <c r="G278" s="201"/>
      <c r="K278" s="148"/>
    </row>
    <row r="279" spans="2:11" s="50" customFormat="1">
      <c r="B279" s="12"/>
      <c r="F279" s="201"/>
      <c r="G279" s="201"/>
      <c r="K279" s="148"/>
    </row>
    <row r="280" spans="2:11" s="50" customFormat="1">
      <c r="B280" s="12"/>
      <c r="F280" s="201"/>
      <c r="G280" s="201"/>
      <c r="K280" s="148"/>
    </row>
    <row r="281" spans="2:11" s="50" customFormat="1">
      <c r="B281" s="12"/>
      <c r="F281" s="201"/>
      <c r="G281" s="201"/>
      <c r="K281" s="148"/>
    </row>
    <row r="282" spans="2:11" s="50" customFormat="1">
      <c r="B282" s="12"/>
      <c r="F282" s="201"/>
      <c r="G282" s="201"/>
      <c r="K282" s="148"/>
    </row>
    <row r="283" spans="2:11" s="50" customFormat="1">
      <c r="B283" s="12"/>
      <c r="F283" s="201"/>
      <c r="G283" s="201"/>
      <c r="K283" s="148"/>
    </row>
    <row r="284" spans="2:11" s="50" customFormat="1">
      <c r="B284" s="12"/>
      <c r="F284" s="201"/>
      <c r="G284" s="201"/>
      <c r="K284" s="148"/>
    </row>
    <row r="285" spans="2:11" s="50" customFormat="1">
      <c r="B285" s="12"/>
      <c r="F285" s="201"/>
      <c r="G285" s="201"/>
      <c r="K285" s="148"/>
    </row>
    <row r="286" spans="2:11" s="50" customFormat="1">
      <c r="B286" s="12"/>
      <c r="F286" s="201"/>
      <c r="G286" s="201"/>
      <c r="K286" s="148"/>
    </row>
    <row r="287" spans="2:11" s="50" customFormat="1">
      <c r="B287" s="12"/>
      <c r="F287" s="201"/>
      <c r="G287" s="201"/>
      <c r="K287" s="148"/>
    </row>
    <row r="288" spans="2:11" s="50" customFormat="1">
      <c r="B288" s="12"/>
      <c r="F288" s="201"/>
      <c r="G288" s="201"/>
      <c r="K288" s="148"/>
    </row>
    <row r="289" spans="2:11" s="50" customFormat="1">
      <c r="B289" s="12"/>
      <c r="F289" s="201"/>
      <c r="G289" s="201"/>
      <c r="K289" s="148"/>
    </row>
    <row r="290" spans="2:11" s="50" customFormat="1">
      <c r="B290" s="12"/>
      <c r="F290" s="201"/>
      <c r="G290" s="201"/>
      <c r="K290" s="148"/>
    </row>
    <row r="291" spans="2:11" s="50" customFormat="1">
      <c r="B291" s="12"/>
      <c r="F291" s="201"/>
      <c r="G291" s="201"/>
      <c r="K291" s="148"/>
    </row>
    <row r="292" spans="2:11" s="50" customFormat="1">
      <c r="B292" s="12"/>
      <c r="F292" s="201"/>
      <c r="G292" s="201"/>
      <c r="K292" s="148"/>
    </row>
    <row r="293" spans="2:11" s="50" customFormat="1">
      <c r="B293" s="12"/>
      <c r="F293" s="201"/>
      <c r="G293" s="201"/>
      <c r="K293" s="148"/>
    </row>
    <row r="294" spans="2:11" s="50" customFormat="1">
      <c r="B294" s="12"/>
      <c r="F294" s="201"/>
      <c r="G294" s="201"/>
      <c r="K294" s="148"/>
    </row>
    <row r="295" spans="2:11" s="50" customFormat="1">
      <c r="B295" s="12"/>
      <c r="F295" s="201"/>
      <c r="G295" s="201"/>
      <c r="K295" s="148"/>
    </row>
    <row r="296" spans="2:11" s="50" customFormat="1">
      <c r="B296" s="12"/>
      <c r="F296" s="201"/>
      <c r="G296" s="201"/>
      <c r="K296" s="148"/>
    </row>
    <row r="297" spans="2:11" s="50" customFormat="1">
      <c r="B297" s="12"/>
      <c r="F297" s="201"/>
      <c r="G297" s="201"/>
      <c r="K297" s="148"/>
    </row>
    <row r="298" spans="2:11" s="50" customFormat="1">
      <c r="B298" s="12"/>
      <c r="F298" s="201"/>
      <c r="G298" s="201"/>
      <c r="K298" s="148"/>
    </row>
    <row r="299" spans="2:11" s="50" customFormat="1">
      <c r="B299" s="12"/>
      <c r="F299" s="201"/>
      <c r="G299" s="201"/>
      <c r="K299" s="148"/>
    </row>
    <row r="300" spans="2:11" s="50" customFormat="1">
      <c r="B300" s="12"/>
      <c r="F300" s="201"/>
      <c r="G300" s="201"/>
      <c r="K300" s="148"/>
    </row>
    <row r="301" spans="2:11" s="50" customFormat="1">
      <c r="B301" s="12"/>
      <c r="F301" s="201"/>
      <c r="G301" s="201"/>
      <c r="K301" s="148"/>
    </row>
    <row r="302" spans="2:11" s="50" customFormat="1">
      <c r="B302" s="12"/>
      <c r="F302" s="201"/>
      <c r="G302" s="201"/>
      <c r="K302" s="148"/>
    </row>
    <row r="303" spans="2:11" s="50" customFormat="1">
      <c r="B303" s="12"/>
      <c r="F303" s="201"/>
      <c r="G303" s="201"/>
      <c r="K303" s="148"/>
    </row>
    <row r="304" spans="2:11" s="50" customFormat="1">
      <c r="B304" s="12"/>
      <c r="F304" s="201"/>
      <c r="G304" s="201"/>
      <c r="K304" s="148"/>
    </row>
    <row r="305" spans="2:11" s="50" customFormat="1">
      <c r="B305" s="12"/>
      <c r="F305" s="201"/>
      <c r="G305" s="201"/>
      <c r="K305" s="148"/>
    </row>
    <row r="306" spans="2:11" s="50" customFormat="1">
      <c r="B306" s="12"/>
      <c r="F306" s="201"/>
      <c r="G306" s="201"/>
      <c r="K306" s="148"/>
    </row>
    <row r="307" spans="2:11" s="50" customFormat="1">
      <c r="B307" s="12"/>
      <c r="F307" s="201"/>
      <c r="G307" s="201"/>
      <c r="K307" s="148"/>
    </row>
    <row r="308" spans="2:11" s="50" customFormat="1">
      <c r="B308" s="12"/>
      <c r="F308" s="201"/>
      <c r="G308" s="201"/>
      <c r="K308" s="148"/>
    </row>
    <row r="309" spans="2:11" s="50" customFormat="1">
      <c r="B309" s="12"/>
      <c r="F309" s="201"/>
      <c r="G309" s="201"/>
      <c r="K309" s="148"/>
    </row>
    <row r="310" spans="2:11" s="50" customFormat="1">
      <c r="B310" s="12"/>
      <c r="F310" s="201"/>
      <c r="G310" s="201"/>
      <c r="K310" s="148"/>
    </row>
    <row r="311" spans="2:11" s="50" customFormat="1">
      <c r="B311" s="12"/>
      <c r="F311" s="201"/>
      <c r="G311" s="201"/>
      <c r="K311" s="148"/>
    </row>
    <row r="312" spans="2:11" s="50" customFormat="1">
      <c r="B312" s="12"/>
      <c r="F312" s="201"/>
      <c r="G312" s="201"/>
      <c r="K312" s="148"/>
    </row>
    <row r="313" spans="2:11" s="50" customFormat="1">
      <c r="B313" s="12"/>
      <c r="F313" s="201"/>
      <c r="G313" s="201"/>
      <c r="K313" s="148"/>
    </row>
    <row r="314" spans="2:11" s="50" customFormat="1">
      <c r="B314" s="12"/>
      <c r="F314" s="201"/>
      <c r="G314" s="201"/>
      <c r="K314" s="148"/>
    </row>
    <row r="315" spans="2:11" s="50" customFormat="1">
      <c r="B315" s="12"/>
      <c r="F315" s="201"/>
      <c r="G315" s="201"/>
      <c r="K315" s="148"/>
    </row>
    <row r="316" spans="2:11" s="50" customFormat="1">
      <c r="B316" s="12"/>
      <c r="F316" s="201"/>
      <c r="G316" s="201"/>
      <c r="K316" s="148"/>
    </row>
    <row r="317" spans="2:11" s="50" customFormat="1">
      <c r="B317" s="12"/>
      <c r="F317" s="201"/>
      <c r="G317" s="201"/>
      <c r="K317" s="148"/>
    </row>
    <row r="318" spans="2:11" s="50" customFormat="1">
      <c r="B318" s="12"/>
      <c r="F318" s="201"/>
      <c r="G318" s="201"/>
      <c r="K318" s="148"/>
    </row>
    <row r="319" spans="2:11" s="50" customFormat="1">
      <c r="B319" s="12"/>
      <c r="F319" s="201"/>
      <c r="G319" s="201"/>
      <c r="K319" s="148"/>
    </row>
    <row r="320" spans="2:11" s="50" customFormat="1">
      <c r="B320" s="12"/>
      <c r="F320" s="201"/>
      <c r="G320" s="201"/>
      <c r="K320" s="148"/>
    </row>
    <row r="321" spans="2:11" s="50" customFormat="1">
      <c r="B321" s="12"/>
      <c r="F321" s="201"/>
      <c r="G321" s="201"/>
      <c r="K321" s="148"/>
    </row>
    <row r="322" spans="2:11" s="50" customFormat="1">
      <c r="B322" s="12"/>
      <c r="F322" s="201"/>
      <c r="G322" s="201"/>
      <c r="K322" s="148"/>
    </row>
    <row r="323" spans="2:11" s="50" customFormat="1">
      <c r="B323" s="12"/>
      <c r="F323" s="201"/>
      <c r="G323" s="201"/>
      <c r="K323" s="148"/>
    </row>
    <row r="324" spans="2:11" s="50" customFormat="1">
      <c r="B324" s="12"/>
      <c r="F324" s="201"/>
      <c r="G324" s="201"/>
      <c r="K324" s="148"/>
    </row>
    <row r="325" spans="2:11" s="50" customFormat="1">
      <c r="B325" s="12"/>
      <c r="F325" s="201"/>
      <c r="G325" s="201"/>
      <c r="K325" s="148"/>
    </row>
    <row r="326" spans="2:11" s="50" customFormat="1">
      <c r="B326" s="12"/>
      <c r="F326" s="201"/>
      <c r="G326" s="201"/>
      <c r="K326" s="148"/>
    </row>
    <row r="327" spans="2:11" s="50" customFormat="1">
      <c r="B327" s="12"/>
      <c r="F327" s="201"/>
      <c r="G327" s="201"/>
      <c r="K327" s="148"/>
    </row>
    <row r="328" spans="2:11" s="50" customFormat="1">
      <c r="B328" s="12"/>
      <c r="F328" s="201"/>
      <c r="G328" s="201"/>
      <c r="K328" s="148"/>
    </row>
    <row r="329" spans="2:11" s="50" customFormat="1">
      <c r="B329" s="12"/>
      <c r="F329" s="201"/>
      <c r="G329" s="201"/>
      <c r="K329" s="148"/>
    </row>
    <row r="330" spans="2:11" s="50" customFormat="1">
      <c r="B330" s="12"/>
      <c r="F330" s="201"/>
      <c r="G330" s="201"/>
      <c r="K330" s="148"/>
    </row>
    <row r="331" spans="2:11" s="50" customFormat="1">
      <c r="B331" s="12"/>
      <c r="F331" s="201"/>
      <c r="G331" s="201"/>
      <c r="K331" s="148"/>
    </row>
    <row r="332" spans="2:11" s="50" customFormat="1">
      <c r="B332" s="12"/>
      <c r="F332" s="201"/>
      <c r="G332" s="201"/>
      <c r="K332" s="148"/>
    </row>
    <row r="333" spans="2:11" s="50" customFormat="1">
      <c r="B333" s="12"/>
      <c r="F333" s="201"/>
      <c r="G333" s="201"/>
      <c r="K333" s="148"/>
    </row>
    <row r="334" spans="2:11" s="50" customFormat="1">
      <c r="B334" s="12"/>
      <c r="F334" s="201"/>
      <c r="G334" s="201"/>
      <c r="K334" s="148"/>
    </row>
    <row r="335" spans="2:11" s="50" customFormat="1">
      <c r="B335" s="12"/>
      <c r="F335" s="201"/>
      <c r="G335" s="201"/>
      <c r="K335" s="148"/>
    </row>
    <row r="336" spans="2:11" s="50" customFormat="1">
      <c r="B336" s="12"/>
      <c r="F336" s="201"/>
      <c r="G336" s="201"/>
      <c r="K336" s="148"/>
    </row>
    <row r="337" spans="2:11" s="50" customFormat="1">
      <c r="B337" s="12"/>
      <c r="F337" s="201"/>
      <c r="G337" s="201"/>
      <c r="K337" s="148"/>
    </row>
    <row r="338" spans="2:11" s="50" customFormat="1">
      <c r="B338" s="12"/>
      <c r="F338" s="201"/>
      <c r="G338" s="201"/>
      <c r="K338" s="148"/>
    </row>
    <row r="339" spans="2:11" s="50" customFormat="1">
      <c r="B339" s="12"/>
      <c r="F339" s="201"/>
      <c r="G339" s="201"/>
      <c r="K339" s="148"/>
    </row>
    <row r="340" spans="2:11" s="50" customFormat="1">
      <c r="B340" s="12"/>
      <c r="F340" s="201"/>
      <c r="G340" s="201"/>
      <c r="K340" s="148"/>
    </row>
    <row r="341" spans="2:11" s="50" customFormat="1">
      <c r="B341" s="12"/>
      <c r="F341" s="201"/>
      <c r="G341" s="201"/>
      <c r="K341" s="148"/>
    </row>
    <row r="342" spans="2:11" s="50" customFormat="1">
      <c r="B342" s="12"/>
      <c r="F342" s="201"/>
      <c r="G342" s="201"/>
      <c r="K342" s="148"/>
    </row>
    <row r="343" spans="2:11" s="50" customFormat="1">
      <c r="B343" s="12"/>
      <c r="F343" s="201"/>
      <c r="G343" s="201"/>
      <c r="K343" s="148"/>
    </row>
    <row r="344" spans="2:11" s="50" customFormat="1">
      <c r="B344" s="12"/>
      <c r="F344" s="201"/>
      <c r="G344" s="201"/>
      <c r="K344" s="148"/>
    </row>
    <row r="345" spans="2:11" s="50" customFormat="1">
      <c r="B345" s="12"/>
      <c r="F345" s="201"/>
      <c r="G345" s="201"/>
      <c r="K345" s="148"/>
    </row>
    <row r="346" spans="2:11" s="50" customFormat="1">
      <c r="B346" s="12"/>
      <c r="F346" s="201"/>
      <c r="G346" s="201"/>
      <c r="K346" s="148"/>
    </row>
    <row r="347" spans="2:11" s="50" customFormat="1">
      <c r="B347" s="12"/>
      <c r="F347" s="201"/>
      <c r="G347" s="201"/>
      <c r="K347" s="148"/>
    </row>
    <row r="348" spans="2:11" s="50" customFormat="1">
      <c r="B348" s="12"/>
      <c r="F348" s="201"/>
      <c r="G348" s="201"/>
      <c r="K348" s="148"/>
    </row>
    <row r="349" spans="2:11" s="50" customFormat="1">
      <c r="B349" s="12"/>
      <c r="F349" s="201"/>
      <c r="G349" s="201"/>
      <c r="K349" s="148"/>
    </row>
    <row r="350" spans="2:11" s="50" customFormat="1">
      <c r="B350" s="12"/>
      <c r="F350" s="201"/>
      <c r="G350" s="201"/>
      <c r="K350" s="148"/>
    </row>
    <row r="351" spans="2:11" s="50" customFormat="1">
      <c r="B351" s="12"/>
      <c r="F351" s="201"/>
      <c r="G351" s="201"/>
      <c r="K351" s="148"/>
    </row>
    <row r="352" spans="2:11" s="50" customFormat="1">
      <c r="B352" s="12"/>
      <c r="F352" s="201"/>
      <c r="G352" s="201"/>
      <c r="K352" s="148"/>
    </row>
    <row r="353" spans="2:11" s="50" customFormat="1">
      <c r="B353" s="12"/>
      <c r="F353" s="201"/>
      <c r="G353" s="201"/>
      <c r="K353" s="148"/>
    </row>
    <row r="354" spans="2:11" s="50" customFormat="1">
      <c r="B354" s="12"/>
      <c r="F354" s="201"/>
      <c r="G354" s="201"/>
      <c r="K354" s="148"/>
    </row>
    <row r="355" spans="2:11" s="50" customFormat="1">
      <c r="B355" s="12"/>
      <c r="F355" s="201"/>
      <c r="G355" s="201"/>
      <c r="K355" s="148"/>
    </row>
    <row r="356" spans="2:11" s="50" customFormat="1">
      <c r="B356" s="12"/>
      <c r="F356" s="201"/>
      <c r="G356" s="201"/>
      <c r="K356" s="148"/>
    </row>
    <row r="357" spans="2:11" s="50" customFormat="1">
      <c r="B357" s="12"/>
      <c r="F357" s="201"/>
      <c r="G357" s="201"/>
      <c r="K357" s="148"/>
    </row>
    <row r="358" spans="2:11" s="50" customFormat="1">
      <c r="B358" s="12"/>
      <c r="F358" s="201"/>
      <c r="G358" s="201"/>
      <c r="K358" s="148"/>
    </row>
    <row r="359" spans="2:11" s="50" customFormat="1">
      <c r="B359" s="12"/>
      <c r="F359" s="201"/>
      <c r="G359" s="201"/>
      <c r="K359" s="148"/>
    </row>
    <row r="360" spans="2:11" s="50" customFormat="1">
      <c r="B360" s="12"/>
      <c r="F360" s="201"/>
      <c r="G360" s="201"/>
      <c r="K360" s="148"/>
    </row>
    <row r="361" spans="2:11" s="50" customFormat="1">
      <c r="B361" s="12"/>
      <c r="F361" s="201"/>
      <c r="G361" s="201"/>
      <c r="K361" s="148"/>
    </row>
    <row r="362" spans="2:11" s="50" customFormat="1">
      <c r="B362" s="12"/>
      <c r="F362" s="201"/>
      <c r="G362" s="201"/>
      <c r="K362" s="148"/>
    </row>
    <row r="363" spans="2:11" s="50" customFormat="1">
      <c r="B363" s="12"/>
      <c r="F363" s="201"/>
      <c r="G363" s="201"/>
      <c r="K363" s="148"/>
    </row>
    <row r="364" spans="2:11" s="50" customFormat="1">
      <c r="B364" s="12"/>
      <c r="F364" s="201"/>
      <c r="G364" s="201"/>
      <c r="K364" s="148"/>
    </row>
    <row r="365" spans="2:11" s="50" customFormat="1">
      <c r="B365" s="12"/>
      <c r="F365" s="201"/>
      <c r="G365" s="201"/>
      <c r="K365" s="148"/>
    </row>
    <row r="366" spans="2:11" s="50" customFormat="1">
      <c r="B366" s="12"/>
      <c r="F366" s="201"/>
      <c r="G366" s="201"/>
      <c r="K366" s="148"/>
    </row>
    <row r="367" spans="2:11" s="50" customFormat="1">
      <c r="B367" s="12"/>
      <c r="F367" s="201"/>
      <c r="G367" s="201"/>
      <c r="K367" s="148"/>
    </row>
    <row r="368" spans="2:11" s="50" customFormat="1">
      <c r="B368" s="12"/>
      <c r="F368" s="201"/>
      <c r="G368" s="201"/>
      <c r="K368" s="148"/>
    </row>
    <row r="369" spans="2:11" s="50" customFormat="1">
      <c r="B369" s="12"/>
      <c r="F369" s="201"/>
      <c r="G369" s="201"/>
      <c r="K369" s="148"/>
    </row>
    <row r="370" spans="2:11" s="50" customFormat="1">
      <c r="B370" s="12"/>
      <c r="F370" s="201"/>
      <c r="G370" s="201"/>
      <c r="K370" s="148"/>
    </row>
    <row r="371" spans="2:11" s="50" customFormat="1">
      <c r="B371" s="12"/>
      <c r="F371" s="201"/>
      <c r="G371" s="201"/>
      <c r="K371" s="148"/>
    </row>
    <row r="372" spans="2:11" s="50" customFormat="1">
      <c r="B372" s="12"/>
      <c r="F372" s="201"/>
      <c r="G372" s="201"/>
      <c r="K372" s="148"/>
    </row>
    <row r="373" spans="2:11" s="50" customFormat="1">
      <c r="B373" s="12"/>
      <c r="F373" s="201"/>
      <c r="G373" s="201"/>
      <c r="K373" s="148"/>
    </row>
    <row r="374" spans="2:11" s="50" customFormat="1">
      <c r="B374" s="12"/>
      <c r="F374" s="201"/>
      <c r="G374" s="201"/>
      <c r="K374" s="148"/>
    </row>
    <row r="375" spans="2:11" s="50" customFormat="1">
      <c r="B375" s="12"/>
      <c r="F375" s="201"/>
      <c r="G375" s="201"/>
      <c r="K375" s="148"/>
    </row>
    <row r="376" spans="2:11" s="50" customFormat="1">
      <c r="B376" s="12"/>
      <c r="F376" s="201"/>
      <c r="G376" s="201"/>
      <c r="K376" s="148"/>
    </row>
    <row r="377" spans="2:11" s="50" customFormat="1">
      <c r="B377" s="12"/>
      <c r="F377" s="201"/>
      <c r="G377" s="201"/>
      <c r="K377" s="148"/>
    </row>
    <row r="378" spans="2:11" s="50" customFormat="1">
      <c r="B378" s="12"/>
      <c r="F378" s="201"/>
      <c r="G378" s="201"/>
      <c r="K378" s="148"/>
    </row>
    <row r="379" spans="2:11" s="50" customFormat="1">
      <c r="B379" s="12"/>
      <c r="F379" s="201"/>
      <c r="G379" s="201"/>
      <c r="K379" s="148"/>
    </row>
    <row r="380" spans="2:11" s="50" customFormat="1">
      <c r="B380" s="12"/>
      <c r="F380" s="201"/>
      <c r="G380" s="201"/>
      <c r="K380" s="148"/>
    </row>
    <row r="381" spans="2:11" s="50" customFormat="1">
      <c r="B381" s="12"/>
      <c r="F381" s="201"/>
      <c r="G381" s="201"/>
      <c r="K381" s="148"/>
    </row>
    <row r="382" spans="2:11" s="50" customFormat="1">
      <c r="B382" s="12"/>
      <c r="F382" s="201"/>
      <c r="G382" s="201"/>
      <c r="K382" s="148"/>
    </row>
    <row r="383" spans="2:11" s="50" customFormat="1">
      <c r="B383" s="12"/>
      <c r="F383" s="201"/>
      <c r="G383" s="201"/>
      <c r="K383" s="148"/>
    </row>
    <row r="384" spans="2:11" s="50" customFormat="1">
      <c r="B384" s="12"/>
      <c r="F384" s="201"/>
      <c r="G384" s="201"/>
      <c r="K384" s="148"/>
    </row>
    <row r="385" spans="2:11" s="50" customFormat="1">
      <c r="B385" s="12"/>
      <c r="F385" s="201"/>
      <c r="G385" s="201"/>
      <c r="K385" s="148"/>
    </row>
    <row r="386" spans="2:11" s="50" customFormat="1">
      <c r="B386" s="12"/>
      <c r="F386" s="201"/>
      <c r="G386" s="201"/>
      <c r="K386" s="148"/>
    </row>
    <row r="387" spans="2:11" s="50" customFormat="1">
      <c r="B387" s="12"/>
      <c r="F387" s="201"/>
      <c r="G387" s="201"/>
      <c r="K387" s="148"/>
    </row>
    <row r="388" spans="2:11" s="50" customFormat="1">
      <c r="B388" s="12"/>
      <c r="F388" s="201"/>
      <c r="G388" s="201"/>
      <c r="K388" s="148"/>
    </row>
    <row r="389" spans="2:11" s="50" customFormat="1">
      <c r="B389" s="12"/>
      <c r="F389" s="201"/>
      <c r="G389" s="201"/>
      <c r="K389" s="148"/>
    </row>
    <row r="390" spans="2:11" s="50" customFormat="1">
      <c r="B390" s="12"/>
      <c r="F390" s="201"/>
      <c r="G390" s="201"/>
      <c r="K390" s="148"/>
    </row>
    <row r="391" spans="2:11" s="50" customFormat="1">
      <c r="B391" s="12"/>
      <c r="F391" s="201"/>
      <c r="G391" s="201"/>
      <c r="K391" s="148"/>
    </row>
    <row r="392" spans="2:11" s="50" customFormat="1">
      <c r="B392" s="12"/>
      <c r="F392" s="201"/>
      <c r="G392" s="201"/>
      <c r="K392" s="148"/>
    </row>
    <row r="393" spans="2:11" s="50" customFormat="1">
      <c r="B393" s="12"/>
      <c r="F393" s="201"/>
      <c r="G393" s="201"/>
      <c r="K393" s="148"/>
    </row>
    <row r="394" spans="2:11" s="50" customFormat="1">
      <c r="B394" s="12"/>
      <c r="F394" s="201"/>
      <c r="G394" s="201"/>
      <c r="K394" s="148"/>
    </row>
    <row r="395" spans="2:11" s="50" customFormat="1">
      <c r="B395" s="12"/>
      <c r="F395" s="201"/>
      <c r="G395" s="201"/>
      <c r="K395" s="148"/>
    </row>
    <row r="396" spans="2:11" s="50" customFormat="1">
      <c r="B396" s="12"/>
      <c r="F396" s="201"/>
      <c r="G396" s="201"/>
      <c r="K396" s="148"/>
    </row>
    <row r="397" spans="2:11" s="50" customFormat="1">
      <c r="B397" s="12"/>
      <c r="F397" s="201"/>
      <c r="G397" s="201"/>
      <c r="K397" s="148"/>
    </row>
    <row r="398" spans="2:11" s="50" customFormat="1">
      <c r="B398" s="12"/>
      <c r="F398" s="201"/>
      <c r="G398" s="201"/>
      <c r="K398" s="148"/>
    </row>
    <row r="399" spans="2:11" s="50" customFormat="1">
      <c r="B399" s="12"/>
      <c r="F399" s="201"/>
      <c r="G399" s="201"/>
      <c r="K399" s="148"/>
    </row>
    <row r="400" spans="2:11" s="50" customFormat="1">
      <c r="B400" s="12"/>
      <c r="F400" s="201"/>
      <c r="G400" s="201"/>
      <c r="K400" s="148"/>
    </row>
    <row r="401" spans="2:11" s="50" customFormat="1">
      <c r="B401" s="12"/>
      <c r="F401" s="201"/>
      <c r="G401" s="201"/>
      <c r="K401" s="148"/>
    </row>
    <row r="402" spans="2:11" s="50" customFormat="1">
      <c r="B402" s="12"/>
      <c r="F402" s="201"/>
      <c r="G402" s="201"/>
      <c r="K402" s="148"/>
    </row>
    <row r="403" spans="2:11" s="50" customFormat="1">
      <c r="B403" s="12"/>
      <c r="F403" s="201"/>
      <c r="G403" s="201"/>
      <c r="K403" s="148"/>
    </row>
    <row r="404" spans="2:11" s="50" customFormat="1">
      <c r="B404" s="12"/>
      <c r="F404" s="201"/>
      <c r="G404" s="201"/>
      <c r="K404" s="148"/>
    </row>
    <row r="405" spans="2:11" s="50" customFormat="1">
      <c r="B405" s="12"/>
      <c r="F405" s="201"/>
      <c r="G405" s="201"/>
      <c r="K405" s="148"/>
    </row>
    <row r="406" spans="2:11" s="50" customFormat="1">
      <c r="B406" s="12"/>
      <c r="F406" s="201"/>
      <c r="G406" s="201"/>
      <c r="K406" s="148"/>
    </row>
    <row r="407" spans="2:11" s="50" customFormat="1">
      <c r="B407" s="12"/>
      <c r="F407" s="201"/>
      <c r="G407" s="201"/>
      <c r="K407" s="148"/>
    </row>
    <row r="408" spans="2:11" s="50" customFormat="1">
      <c r="B408" s="12"/>
      <c r="F408" s="201"/>
      <c r="G408" s="201"/>
      <c r="K408" s="148"/>
    </row>
    <row r="409" spans="2:11" s="50" customFormat="1">
      <c r="B409" s="12"/>
      <c r="F409" s="201"/>
      <c r="G409" s="201"/>
      <c r="K409" s="148"/>
    </row>
    <row r="410" spans="2:11" s="50" customFormat="1">
      <c r="B410" s="12"/>
      <c r="F410" s="201"/>
      <c r="G410" s="201"/>
      <c r="K410" s="148"/>
    </row>
    <row r="411" spans="2:11" s="50" customFormat="1">
      <c r="B411" s="12"/>
      <c r="F411" s="201"/>
      <c r="G411" s="201"/>
      <c r="K411" s="148"/>
    </row>
    <row r="412" spans="2:11" s="50" customFormat="1">
      <c r="B412" s="12"/>
      <c r="F412" s="201"/>
      <c r="G412" s="201"/>
      <c r="K412" s="148"/>
    </row>
    <row r="413" spans="2:11" s="50" customFormat="1">
      <c r="B413" s="12"/>
      <c r="F413" s="201"/>
      <c r="G413" s="201"/>
      <c r="K413" s="148"/>
    </row>
    <row r="414" spans="2:11" s="50" customFormat="1">
      <c r="B414" s="12"/>
      <c r="F414" s="201"/>
      <c r="G414" s="201"/>
      <c r="K414" s="148"/>
    </row>
    <row r="415" spans="2:11" s="50" customFormat="1">
      <c r="B415" s="12"/>
      <c r="F415" s="201"/>
      <c r="G415" s="201"/>
      <c r="K415" s="148"/>
    </row>
    <row r="416" spans="2:11" s="50" customFormat="1">
      <c r="B416" s="12"/>
      <c r="F416" s="201"/>
      <c r="G416" s="201"/>
      <c r="K416" s="148"/>
    </row>
    <row r="417" spans="2:11" s="50" customFormat="1">
      <c r="B417" s="12"/>
      <c r="F417" s="201"/>
      <c r="G417" s="201"/>
      <c r="K417" s="148"/>
    </row>
    <row r="418" spans="2:11" s="50" customFormat="1">
      <c r="B418" s="12"/>
      <c r="F418" s="201"/>
      <c r="G418" s="201"/>
      <c r="K418" s="148"/>
    </row>
    <row r="419" spans="2:11" s="50" customFormat="1">
      <c r="B419" s="12"/>
      <c r="F419" s="201"/>
      <c r="G419" s="201"/>
      <c r="K419" s="148"/>
    </row>
    <row r="420" spans="2:11" s="50" customFormat="1">
      <c r="B420" s="12"/>
      <c r="F420" s="201"/>
      <c r="G420" s="201"/>
      <c r="K420" s="148"/>
    </row>
    <row r="421" spans="2:11" s="50" customFormat="1">
      <c r="B421" s="12"/>
      <c r="F421" s="201"/>
      <c r="G421" s="201"/>
      <c r="K421" s="148"/>
    </row>
    <row r="422" spans="2:11" s="50" customFormat="1">
      <c r="B422" s="12"/>
      <c r="F422" s="201"/>
      <c r="G422" s="201"/>
      <c r="K422" s="148"/>
    </row>
    <row r="423" spans="2:11" s="50" customFormat="1">
      <c r="B423" s="12"/>
      <c r="F423" s="201"/>
      <c r="G423" s="201"/>
      <c r="K423" s="148"/>
    </row>
    <row r="424" spans="2:11" s="50" customFormat="1">
      <c r="B424" s="12"/>
      <c r="F424" s="201"/>
      <c r="G424" s="201"/>
      <c r="K424" s="148"/>
    </row>
    <row r="425" spans="2:11" s="50" customFormat="1">
      <c r="B425" s="12"/>
      <c r="F425" s="201"/>
      <c r="G425" s="201"/>
      <c r="K425" s="148"/>
    </row>
    <row r="426" spans="2:11" s="50" customFormat="1">
      <c r="B426" s="12"/>
      <c r="F426" s="201"/>
      <c r="G426" s="201"/>
      <c r="K426" s="148"/>
    </row>
    <row r="427" spans="2:11" s="50" customFormat="1">
      <c r="B427" s="12"/>
      <c r="F427" s="201"/>
      <c r="G427" s="201"/>
      <c r="K427" s="148"/>
    </row>
    <row r="428" spans="2:11" s="50" customFormat="1">
      <c r="B428" s="12"/>
      <c r="F428" s="201"/>
      <c r="G428" s="201"/>
      <c r="K428" s="148"/>
    </row>
    <row r="429" spans="2:11" s="50" customFormat="1">
      <c r="B429" s="12"/>
      <c r="F429" s="201"/>
      <c r="G429" s="201"/>
      <c r="K429" s="148"/>
    </row>
    <row r="430" spans="2:11" s="50" customFormat="1">
      <c r="B430" s="12"/>
      <c r="F430" s="201"/>
      <c r="G430" s="201"/>
      <c r="K430" s="148"/>
    </row>
    <row r="431" spans="2:11" s="50" customFormat="1">
      <c r="B431" s="12"/>
      <c r="F431" s="201"/>
      <c r="G431" s="201"/>
      <c r="K431" s="148"/>
    </row>
    <row r="432" spans="2:11" s="50" customFormat="1">
      <c r="B432" s="12"/>
      <c r="F432" s="201"/>
      <c r="G432" s="201"/>
      <c r="K432" s="148"/>
    </row>
    <row r="433" spans="2:11" s="50" customFormat="1">
      <c r="B433" s="12"/>
      <c r="F433" s="201"/>
      <c r="G433" s="201"/>
      <c r="K433" s="148"/>
    </row>
    <row r="434" spans="2:11" s="50" customFormat="1">
      <c r="B434" s="12"/>
      <c r="F434" s="201"/>
      <c r="G434" s="201"/>
      <c r="K434" s="148"/>
    </row>
    <row r="435" spans="2:11" s="50" customFormat="1">
      <c r="B435" s="12"/>
      <c r="F435" s="201"/>
      <c r="G435" s="201"/>
      <c r="K435" s="148"/>
    </row>
    <row r="436" spans="2:11" s="50" customFormat="1">
      <c r="B436" s="12"/>
      <c r="F436" s="201"/>
      <c r="G436" s="201"/>
      <c r="K436" s="148"/>
    </row>
    <row r="437" spans="2:11" s="50" customFormat="1">
      <c r="B437" s="12"/>
      <c r="F437" s="201"/>
      <c r="G437" s="201"/>
      <c r="K437" s="148"/>
    </row>
    <row r="438" spans="2:11" s="50" customFormat="1">
      <c r="B438" s="12"/>
      <c r="F438" s="201"/>
      <c r="G438" s="201"/>
      <c r="K438" s="148"/>
    </row>
    <row r="439" spans="2:11" s="50" customFormat="1">
      <c r="B439" s="12"/>
      <c r="F439" s="201"/>
      <c r="G439" s="201"/>
      <c r="K439" s="148"/>
    </row>
    <row r="440" spans="2:11" s="50" customFormat="1">
      <c r="B440" s="12"/>
      <c r="F440" s="201"/>
      <c r="G440" s="201"/>
      <c r="K440" s="148"/>
    </row>
    <row r="441" spans="2:11" s="50" customFormat="1">
      <c r="B441" s="12"/>
      <c r="F441" s="201"/>
      <c r="G441" s="201"/>
      <c r="K441" s="148"/>
    </row>
    <row r="442" spans="2:11" s="50" customFormat="1">
      <c r="B442" s="12"/>
      <c r="F442" s="201"/>
      <c r="G442" s="201"/>
      <c r="K442" s="148"/>
    </row>
    <row r="443" spans="2:11" s="50" customFormat="1">
      <c r="B443" s="12"/>
      <c r="F443" s="201"/>
      <c r="G443" s="201"/>
      <c r="K443" s="148"/>
    </row>
    <row r="444" spans="2:11" s="50" customFormat="1">
      <c r="B444" s="12"/>
      <c r="F444" s="201"/>
      <c r="G444" s="201"/>
      <c r="K444" s="148"/>
    </row>
    <row r="445" spans="2:11" s="50" customFormat="1">
      <c r="B445" s="12"/>
      <c r="F445" s="201"/>
      <c r="G445" s="201"/>
      <c r="K445" s="148"/>
    </row>
    <row r="446" spans="2:11" s="50" customFormat="1">
      <c r="B446" s="12"/>
      <c r="F446" s="201"/>
      <c r="G446" s="201"/>
      <c r="K446" s="148"/>
    </row>
    <row r="447" spans="2:11" s="50" customFormat="1">
      <c r="B447" s="12"/>
      <c r="F447" s="201"/>
      <c r="G447" s="201"/>
      <c r="K447" s="148"/>
    </row>
    <row r="448" spans="2:11" s="50" customFormat="1">
      <c r="B448" s="12"/>
      <c r="F448" s="201"/>
      <c r="G448" s="201"/>
      <c r="K448" s="148"/>
    </row>
    <row r="449" spans="2:11" s="50" customFormat="1">
      <c r="B449" s="12"/>
      <c r="F449" s="201"/>
      <c r="G449" s="201"/>
      <c r="K449" s="148"/>
    </row>
    <row r="450" spans="2:11" s="50" customFormat="1">
      <c r="B450" s="12"/>
      <c r="F450" s="201"/>
      <c r="G450" s="201"/>
      <c r="K450" s="148"/>
    </row>
    <row r="451" spans="2:11" s="50" customFormat="1">
      <c r="B451" s="12"/>
      <c r="F451" s="201"/>
      <c r="G451" s="201"/>
      <c r="K451" s="148"/>
    </row>
    <row r="452" spans="2:11" s="50" customFormat="1">
      <c r="B452" s="12"/>
      <c r="F452" s="201"/>
      <c r="G452" s="201"/>
      <c r="K452" s="148"/>
    </row>
    <row r="453" spans="2:11" s="50" customFormat="1">
      <c r="B453" s="12"/>
      <c r="F453" s="201"/>
      <c r="G453" s="201"/>
      <c r="K453" s="148"/>
    </row>
    <row r="454" spans="2:11" s="50" customFormat="1">
      <c r="B454" s="12"/>
      <c r="F454" s="201"/>
      <c r="G454" s="201"/>
      <c r="K454" s="148"/>
    </row>
    <row r="455" spans="2:11" s="50" customFormat="1">
      <c r="B455" s="12"/>
      <c r="F455" s="201"/>
      <c r="G455" s="201"/>
      <c r="K455" s="148"/>
    </row>
    <row r="456" spans="2:11" s="50" customFormat="1">
      <c r="B456" s="12"/>
      <c r="F456" s="201"/>
      <c r="G456" s="201"/>
      <c r="K456" s="148"/>
    </row>
    <row r="457" spans="2:11" s="50" customFormat="1">
      <c r="B457" s="12"/>
      <c r="F457" s="201"/>
      <c r="G457" s="201"/>
      <c r="K457" s="148"/>
    </row>
    <row r="458" spans="2:11" s="50" customFormat="1">
      <c r="B458" s="12"/>
      <c r="F458" s="201"/>
      <c r="G458" s="201"/>
      <c r="K458" s="148"/>
    </row>
    <row r="459" spans="2:11" s="50" customFormat="1">
      <c r="B459" s="12"/>
      <c r="F459" s="201"/>
      <c r="G459" s="201"/>
      <c r="K459" s="148"/>
    </row>
    <row r="460" spans="2:11" s="50" customFormat="1">
      <c r="B460" s="12"/>
      <c r="F460" s="201"/>
      <c r="G460" s="201"/>
      <c r="K460" s="148"/>
    </row>
    <row r="461" spans="2:11" s="50" customFormat="1">
      <c r="B461" s="12"/>
      <c r="F461" s="201"/>
      <c r="G461" s="201"/>
      <c r="K461" s="148"/>
    </row>
    <row r="462" spans="2:11" s="50" customFormat="1">
      <c r="B462" s="12"/>
      <c r="F462" s="201"/>
      <c r="G462" s="201"/>
      <c r="K462" s="148"/>
    </row>
    <row r="463" spans="2:11" s="50" customFormat="1">
      <c r="B463" s="12"/>
      <c r="F463" s="201"/>
      <c r="G463" s="201"/>
      <c r="K463" s="148"/>
    </row>
    <row r="464" spans="2:11" s="50" customFormat="1">
      <c r="B464" s="12"/>
      <c r="F464" s="201"/>
      <c r="G464" s="201"/>
      <c r="K464" s="148"/>
    </row>
    <row r="465" spans="2:11" s="50" customFormat="1">
      <c r="B465" s="12"/>
      <c r="F465" s="201"/>
      <c r="G465" s="201"/>
      <c r="K465" s="148"/>
    </row>
    <row r="466" spans="2:11" s="50" customFormat="1">
      <c r="B466" s="12"/>
      <c r="F466" s="201"/>
      <c r="G466" s="201"/>
      <c r="K466" s="148"/>
    </row>
    <row r="467" spans="2:11" s="50" customFormat="1">
      <c r="B467" s="12"/>
      <c r="F467" s="201"/>
      <c r="G467" s="201"/>
      <c r="K467" s="148"/>
    </row>
    <row r="468" spans="2:11" s="50" customFormat="1">
      <c r="B468" s="12"/>
      <c r="F468" s="201"/>
      <c r="G468" s="201"/>
      <c r="K468" s="148"/>
    </row>
    <row r="469" spans="2:11" s="50" customFormat="1">
      <c r="B469" s="12"/>
      <c r="F469" s="201"/>
      <c r="G469" s="201"/>
      <c r="K469" s="148"/>
    </row>
    <row r="470" spans="2:11" s="50" customFormat="1">
      <c r="B470" s="12"/>
      <c r="F470" s="201"/>
      <c r="G470" s="201"/>
      <c r="K470" s="148"/>
    </row>
    <row r="471" spans="2:11" s="50" customFormat="1">
      <c r="B471" s="12"/>
      <c r="F471" s="201"/>
      <c r="G471" s="201"/>
      <c r="K471" s="148"/>
    </row>
    <row r="472" spans="2:11" s="50" customFormat="1">
      <c r="B472" s="12"/>
      <c r="F472" s="201"/>
      <c r="G472" s="201"/>
      <c r="K472" s="148"/>
    </row>
    <row r="473" spans="2:11" s="50" customFormat="1">
      <c r="B473" s="12"/>
      <c r="F473" s="201"/>
      <c r="G473" s="201"/>
      <c r="K473" s="148"/>
    </row>
    <row r="474" spans="2:11" s="50" customFormat="1">
      <c r="B474" s="12"/>
      <c r="F474" s="201"/>
      <c r="G474" s="201"/>
      <c r="K474" s="148"/>
    </row>
    <row r="475" spans="2:11" s="50" customFormat="1">
      <c r="B475" s="12"/>
      <c r="F475" s="201"/>
      <c r="G475" s="201"/>
      <c r="K475" s="148"/>
    </row>
    <row r="476" spans="2:11" s="50" customFormat="1">
      <c r="B476" s="12"/>
      <c r="F476" s="201"/>
      <c r="G476" s="201"/>
      <c r="K476" s="148"/>
    </row>
    <row r="477" spans="2:11" s="50" customFormat="1">
      <c r="B477" s="12"/>
      <c r="F477" s="201"/>
      <c r="G477" s="201"/>
      <c r="K477" s="148"/>
    </row>
    <row r="478" spans="2:11" s="50" customFormat="1">
      <c r="B478" s="12"/>
      <c r="F478" s="201"/>
      <c r="G478" s="201"/>
      <c r="K478" s="148"/>
    </row>
    <row r="479" spans="2:11" s="50" customFormat="1">
      <c r="B479" s="12"/>
      <c r="F479" s="201"/>
      <c r="G479" s="201"/>
      <c r="K479" s="148"/>
    </row>
    <row r="480" spans="2:11" s="50" customFormat="1">
      <c r="B480" s="12"/>
      <c r="F480" s="201"/>
      <c r="G480" s="201"/>
      <c r="K480" s="148"/>
    </row>
    <row r="481" spans="2:11" s="50" customFormat="1">
      <c r="B481" s="12"/>
      <c r="F481" s="201"/>
      <c r="G481" s="201"/>
      <c r="K481" s="148"/>
    </row>
    <row r="482" spans="2:11" s="50" customFormat="1">
      <c r="B482" s="12"/>
      <c r="F482" s="201"/>
      <c r="G482" s="201"/>
      <c r="K482" s="148"/>
    </row>
    <row r="483" spans="2:11" s="50" customFormat="1">
      <c r="B483" s="12"/>
      <c r="F483" s="201"/>
      <c r="G483" s="201"/>
      <c r="K483" s="148"/>
    </row>
    <row r="484" spans="2:11" s="50" customFormat="1">
      <c r="B484" s="12"/>
      <c r="F484" s="201"/>
      <c r="G484" s="201"/>
      <c r="K484" s="148"/>
    </row>
    <row r="485" spans="2:11" s="50" customFormat="1">
      <c r="B485" s="12"/>
      <c r="F485" s="201"/>
      <c r="G485" s="201"/>
      <c r="K485" s="148"/>
    </row>
    <row r="486" spans="2:11" s="50" customFormat="1">
      <c r="B486" s="12"/>
      <c r="F486" s="201"/>
      <c r="G486" s="201"/>
      <c r="K486" s="148"/>
    </row>
    <row r="487" spans="2:11" s="50" customFormat="1">
      <c r="B487" s="12"/>
      <c r="F487" s="201"/>
      <c r="G487" s="201"/>
      <c r="K487" s="148"/>
    </row>
    <row r="488" spans="2:11" s="50" customFormat="1">
      <c r="B488" s="12"/>
      <c r="F488" s="201"/>
      <c r="G488" s="201"/>
      <c r="K488" s="148"/>
    </row>
    <row r="489" spans="2:11" s="50" customFormat="1">
      <c r="B489" s="12"/>
      <c r="F489" s="201"/>
      <c r="G489" s="201"/>
      <c r="K489" s="148"/>
    </row>
    <row r="490" spans="2:11" s="50" customFormat="1">
      <c r="B490" s="12"/>
      <c r="F490" s="201"/>
      <c r="G490" s="201"/>
      <c r="K490" s="148"/>
    </row>
    <row r="491" spans="2:11" s="50" customFormat="1">
      <c r="B491" s="12"/>
      <c r="F491" s="201"/>
      <c r="G491" s="201"/>
      <c r="K491" s="148"/>
    </row>
    <row r="492" spans="2:11" s="50" customFormat="1">
      <c r="B492" s="12"/>
      <c r="F492" s="201"/>
      <c r="G492" s="201"/>
      <c r="K492" s="148"/>
    </row>
    <row r="493" spans="2:11" s="50" customFormat="1">
      <c r="B493" s="12"/>
      <c r="F493" s="201"/>
      <c r="G493" s="201"/>
      <c r="K493" s="148"/>
    </row>
    <row r="494" spans="2:11" s="50" customFormat="1">
      <c r="B494" s="12"/>
      <c r="F494" s="201"/>
      <c r="G494" s="201"/>
      <c r="K494" s="148"/>
    </row>
    <row r="495" spans="2:11" s="50" customFormat="1">
      <c r="B495" s="12"/>
      <c r="F495" s="201"/>
      <c r="G495" s="201"/>
      <c r="K495" s="148"/>
    </row>
    <row r="496" spans="2:11" s="50" customFormat="1">
      <c r="B496" s="12"/>
      <c r="F496" s="201"/>
      <c r="G496" s="201"/>
      <c r="K496" s="148"/>
    </row>
    <row r="497" spans="2:11" s="50" customFormat="1">
      <c r="B497" s="12"/>
      <c r="F497" s="201"/>
      <c r="G497" s="201"/>
      <c r="K497" s="148"/>
    </row>
    <row r="498" spans="2:11" s="50" customFormat="1">
      <c r="B498" s="12"/>
      <c r="F498" s="201"/>
      <c r="G498" s="201"/>
      <c r="K498" s="148"/>
    </row>
    <row r="499" spans="2:11" s="50" customFormat="1">
      <c r="B499" s="12"/>
      <c r="F499" s="201"/>
      <c r="G499" s="201"/>
      <c r="K499" s="148"/>
    </row>
    <row r="500" spans="2:11" s="50" customFormat="1">
      <c r="B500" s="12"/>
      <c r="F500" s="201"/>
      <c r="G500" s="201"/>
      <c r="K500" s="148"/>
    </row>
    <row r="501" spans="2:11" s="50" customFormat="1">
      <c r="B501" s="12"/>
      <c r="F501" s="201"/>
      <c r="G501" s="201"/>
      <c r="K501" s="148"/>
    </row>
    <row r="502" spans="2:11" s="50" customFormat="1">
      <c r="B502" s="12"/>
      <c r="F502" s="201"/>
      <c r="G502" s="201"/>
      <c r="K502" s="148"/>
    </row>
    <row r="503" spans="2:11" s="50" customFormat="1">
      <c r="B503" s="12"/>
      <c r="F503" s="201"/>
      <c r="G503" s="201"/>
      <c r="K503" s="148"/>
    </row>
    <row r="504" spans="2:11" s="50" customFormat="1">
      <c r="B504" s="12"/>
      <c r="F504" s="201"/>
      <c r="G504" s="201"/>
      <c r="K504" s="148"/>
    </row>
    <row r="505" spans="2:11" s="50" customFormat="1">
      <c r="B505" s="12"/>
      <c r="F505" s="201"/>
      <c r="G505" s="201"/>
      <c r="K505" s="148"/>
    </row>
    <row r="506" spans="2:11" s="50" customFormat="1">
      <c r="B506" s="12"/>
      <c r="F506" s="201"/>
      <c r="G506" s="201"/>
      <c r="K506" s="148"/>
    </row>
    <row r="507" spans="2:11" s="50" customFormat="1">
      <c r="B507" s="12"/>
      <c r="F507" s="201"/>
      <c r="G507" s="201"/>
      <c r="K507" s="148"/>
    </row>
    <row r="508" spans="2:11" s="50" customFormat="1">
      <c r="B508" s="12"/>
      <c r="F508" s="201"/>
      <c r="G508" s="201"/>
      <c r="K508" s="148"/>
    </row>
    <row r="509" spans="2:11" s="50" customFormat="1">
      <c r="B509" s="12"/>
      <c r="F509" s="201"/>
      <c r="G509" s="201"/>
      <c r="K509" s="148"/>
    </row>
    <row r="510" spans="2:11" s="50" customFormat="1">
      <c r="B510" s="12"/>
      <c r="F510" s="201"/>
      <c r="G510" s="201"/>
      <c r="K510" s="148"/>
    </row>
    <row r="511" spans="2:11" s="50" customFormat="1">
      <c r="B511" s="12"/>
      <c r="F511" s="201"/>
      <c r="G511" s="201"/>
      <c r="K511" s="148"/>
    </row>
    <row r="512" spans="2:11" s="50" customFormat="1">
      <c r="B512" s="12"/>
      <c r="F512" s="201"/>
      <c r="G512" s="201"/>
      <c r="K512" s="148"/>
    </row>
    <row r="513" spans="2:11" s="50" customFormat="1">
      <c r="B513" s="12"/>
      <c r="F513" s="201"/>
      <c r="G513" s="201"/>
      <c r="K513" s="148"/>
    </row>
    <row r="514" spans="2:11" s="50" customFormat="1">
      <c r="B514" s="12"/>
      <c r="F514" s="201"/>
      <c r="G514" s="201"/>
      <c r="K514" s="148"/>
    </row>
    <row r="515" spans="2:11" s="50" customFormat="1">
      <c r="B515" s="12"/>
      <c r="F515" s="201"/>
      <c r="G515" s="201"/>
      <c r="K515" s="148"/>
    </row>
    <row r="516" spans="2:11" s="50" customFormat="1">
      <c r="B516" s="12"/>
      <c r="F516" s="201"/>
      <c r="G516" s="201"/>
      <c r="K516" s="148"/>
    </row>
    <row r="517" spans="2:11" s="50" customFormat="1">
      <c r="B517" s="12"/>
      <c r="F517" s="201"/>
      <c r="G517" s="201"/>
      <c r="K517" s="148"/>
    </row>
    <row r="518" spans="2:11" s="50" customFormat="1">
      <c r="B518" s="12"/>
      <c r="F518" s="201"/>
      <c r="G518" s="201"/>
      <c r="K518" s="148"/>
    </row>
    <row r="519" spans="2:11" s="50" customFormat="1">
      <c r="B519" s="12"/>
      <c r="F519" s="201"/>
      <c r="G519" s="201"/>
      <c r="K519" s="148"/>
    </row>
    <row r="520" spans="2:11" s="50" customFormat="1">
      <c r="B520" s="12"/>
      <c r="F520" s="201"/>
      <c r="G520" s="201"/>
      <c r="K520" s="148"/>
    </row>
    <row r="521" spans="2:11" s="50" customFormat="1">
      <c r="B521" s="12"/>
      <c r="F521" s="201"/>
      <c r="G521" s="201"/>
      <c r="K521" s="148"/>
    </row>
    <row r="522" spans="2:11" s="50" customFormat="1">
      <c r="B522" s="12"/>
      <c r="F522" s="201"/>
      <c r="G522" s="201"/>
      <c r="K522" s="148"/>
    </row>
    <row r="523" spans="2:11" s="50" customFormat="1">
      <c r="B523" s="12"/>
      <c r="F523" s="201"/>
      <c r="G523" s="201"/>
      <c r="K523" s="148"/>
    </row>
    <row r="524" spans="2:11" s="50" customFormat="1">
      <c r="B524" s="12"/>
      <c r="F524" s="201"/>
      <c r="G524" s="201"/>
      <c r="K524" s="148"/>
    </row>
    <row r="525" spans="2:11" s="50" customFormat="1">
      <c r="B525" s="12"/>
      <c r="F525" s="201"/>
      <c r="G525" s="201"/>
      <c r="K525" s="148"/>
    </row>
    <row r="526" spans="2:11" s="50" customFormat="1">
      <c r="B526" s="12"/>
      <c r="F526" s="201"/>
      <c r="G526" s="201"/>
      <c r="K526" s="148"/>
    </row>
    <row r="527" spans="2:11" s="50" customFormat="1">
      <c r="B527" s="12"/>
      <c r="F527" s="201"/>
      <c r="G527" s="201"/>
      <c r="K527" s="148"/>
    </row>
    <row r="528" spans="2:11" s="50" customFormat="1">
      <c r="B528" s="12"/>
      <c r="F528" s="201"/>
      <c r="G528" s="201"/>
      <c r="K528" s="148"/>
    </row>
    <row r="529" spans="2:11" s="50" customFormat="1">
      <c r="B529" s="12"/>
      <c r="F529" s="201"/>
      <c r="G529" s="201"/>
      <c r="K529" s="148"/>
    </row>
    <row r="530" spans="2:11" s="50" customFormat="1">
      <c r="B530" s="12"/>
      <c r="F530" s="201"/>
      <c r="G530" s="201"/>
      <c r="K530" s="148"/>
    </row>
    <row r="531" spans="2:11" s="50" customFormat="1">
      <c r="B531" s="12"/>
      <c r="F531" s="201"/>
      <c r="G531" s="201"/>
      <c r="K531" s="148"/>
    </row>
    <row r="532" spans="2:11" s="50" customFormat="1">
      <c r="B532" s="12"/>
      <c r="F532" s="201"/>
      <c r="G532" s="201"/>
      <c r="K532" s="148"/>
    </row>
    <row r="533" spans="2:11" s="50" customFormat="1">
      <c r="B533" s="12"/>
      <c r="F533" s="201"/>
      <c r="G533" s="201"/>
      <c r="K533" s="148"/>
    </row>
    <row r="534" spans="2:11" s="50" customFormat="1">
      <c r="B534" s="12"/>
      <c r="F534" s="201"/>
      <c r="G534" s="201"/>
      <c r="K534" s="148"/>
    </row>
    <row r="535" spans="2:11" s="50" customFormat="1">
      <c r="B535" s="12"/>
      <c r="F535" s="201"/>
      <c r="G535" s="201"/>
      <c r="K535" s="148"/>
    </row>
    <row r="536" spans="2:11" s="50" customFormat="1">
      <c r="B536" s="12"/>
      <c r="F536" s="201"/>
      <c r="G536" s="201"/>
      <c r="K536" s="148"/>
    </row>
    <row r="537" spans="2:11" s="50" customFormat="1">
      <c r="B537" s="12"/>
      <c r="F537" s="201"/>
      <c r="G537" s="201"/>
      <c r="K537" s="148"/>
    </row>
    <row r="538" spans="2:11" s="50" customFormat="1">
      <c r="B538" s="12"/>
      <c r="F538" s="201"/>
      <c r="G538" s="201"/>
      <c r="K538" s="148"/>
    </row>
    <row r="539" spans="2:11" s="50" customFormat="1">
      <c r="B539" s="12"/>
      <c r="F539" s="201"/>
      <c r="G539" s="201"/>
      <c r="K539" s="148"/>
    </row>
    <row r="540" spans="2:11" s="50" customFormat="1">
      <c r="B540" s="12"/>
      <c r="F540" s="201"/>
      <c r="G540" s="201"/>
      <c r="K540" s="148"/>
    </row>
    <row r="541" spans="2:11" s="50" customFormat="1">
      <c r="B541" s="12"/>
      <c r="F541" s="201"/>
      <c r="G541" s="201"/>
      <c r="K541" s="148"/>
    </row>
    <row r="542" spans="2:11" s="50" customFormat="1">
      <c r="B542" s="12"/>
      <c r="F542" s="201"/>
      <c r="G542" s="201"/>
      <c r="K542" s="148"/>
    </row>
    <row r="543" spans="2:11" s="50" customFormat="1">
      <c r="B543" s="12"/>
      <c r="F543" s="201"/>
      <c r="G543" s="201"/>
      <c r="K543" s="148"/>
    </row>
    <row r="544" spans="2:11" s="50" customFormat="1">
      <c r="B544" s="12"/>
      <c r="F544" s="201"/>
      <c r="G544" s="201"/>
      <c r="K544" s="148"/>
    </row>
    <row r="545" spans="2:11" s="50" customFormat="1">
      <c r="B545" s="12"/>
      <c r="F545" s="201"/>
      <c r="G545" s="201"/>
      <c r="K545" s="148"/>
    </row>
    <row r="546" spans="2:11" s="50" customFormat="1">
      <c r="B546" s="12"/>
      <c r="F546" s="201"/>
      <c r="G546" s="201"/>
      <c r="K546" s="148"/>
    </row>
    <row r="547" spans="2:11" s="50" customFormat="1">
      <c r="B547" s="12"/>
      <c r="F547" s="201"/>
      <c r="G547" s="201"/>
      <c r="K547" s="148"/>
    </row>
    <row r="548" spans="2:11" s="50" customFormat="1">
      <c r="B548" s="12"/>
      <c r="F548" s="201"/>
      <c r="G548" s="201"/>
      <c r="K548" s="148"/>
    </row>
    <row r="549" spans="2:11" s="50" customFormat="1">
      <c r="B549" s="12"/>
      <c r="F549" s="201"/>
      <c r="G549" s="201"/>
      <c r="K549" s="148"/>
    </row>
    <row r="550" spans="2:11" s="50" customFormat="1">
      <c r="B550" s="12"/>
      <c r="F550" s="201"/>
      <c r="G550" s="201"/>
      <c r="K550" s="148"/>
    </row>
    <row r="551" spans="2:11" s="50" customFormat="1">
      <c r="B551" s="12"/>
      <c r="F551" s="201"/>
      <c r="G551" s="201"/>
      <c r="K551" s="148"/>
    </row>
    <row r="552" spans="2:11" s="50" customFormat="1">
      <c r="B552" s="12"/>
      <c r="F552" s="201"/>
      <c r="G552" s="201"/>
      <c r="K552" s="148"/>
    </row>
    <row r="553" spans="2:11" s="50" customFormat="1">
      <c r="B553" s="12"/>
      <c r="F553" s="201"/>
      <c r="G553" s="201"/>
      <c r="K553" s="148"/>
    </row>
    <row r="554" spans="2:11" s="50" customFormat="1">
      <c r="B554" s="12"/>
      <c r="F554" s="201"/>
      <c r="G554" s="201"/>
      <c r="K554" s="148"/>
    </row>
    <row r="555" spans="2:11" s="50" customFormat="1">
      <c r="B555" s="12"/>
      <c r="F555" s="201"/>
      <c r="G555" s="201"/>
      <c r="K555" s="148"/>
    </row>
    <row r="556" spans="2:11" s="50" customFormat="1">
      <c r="B556" s="12"/>
      <c r="F556" s="201"/>
      <c r="G556" s="201"/>
      <c r="K556" s="148"/>
    </row>
    <row r="557" spans="2:11" s="50" customFormat="1">
      <c r="B557" s="12"/>
      <c r="F557" s="201"/>
      <c r="G557" s="201"/>
      <c r="K557" s="148"/>
    </row>
    <row r="558" spans="2:11" s="50" customFormat="1">
      <c r="B558" s="12"/>
      <c r="F558" s="201"/>
      <c r="G558" s="201"/>
      <c r="K558" s="148"/>
    </row>
    <row r="559" spans="2:11" s="50" customFormat="1">
      <c r="B559" s="12"/>
      <c r="F559" s="201"/>
      <c r="G559" s="201"/>
      <c r="K559" s="148"/>
    </row>
    <row r="560" spans="2:11" s="50" customFormat="1">
      <c r="B560" s="12"/>
      <c r="F560" s="201"/>
      <c r="G560" s="201"/>
      <c r="K560" s="148"/>
    </row>
    <row r="561" spans="2:11" s="50" customFormat="1">
      <c r="B561" s="12"/>
      <c r="F561" s="201"/>
      <c r="G561" s="201"/>
      <c r="K561" s="148"/>
    </row>
    <row r="562" spans="2:11" s="50" customFormat="1">
      <c r="B562" s="12"/>
      <c r="F562" s="201"/>
      <c r="G562" s="201"/>
      <c r="K562" s="148"/>
    </row>
    <row r="563" spans="2:11" s="50" customFormat="1">
      <c r="B563" s="12"/>
      <c r="F563" s="201"/>
      <c r="G563" s="201"/>
      <c r="K563" s="148"/>
    </row>
    <row r="564" spans="2:11" s="50" customFormat="1">
      <c r="B564" s="12"/>
      <c r="F564" s="201"/>
      <c r="G564" s="201"/>
      <c r="K564" s="148"/>
    </row>
    <row r="565" spans="2:11" s="50" customFormat="1">
      <c r="B565" s="12"/>
      <c r="F565" s="201"/>
      <c r="G565" s="201"/>
      <c r="K565" s="148"/>
    </row>
    <row r="566" spans="2:11" s="50" customFormat="1">
      <c r="B566" s="12"/>
      <c r="F566" s="201"/>
      <c r="G566" s="201"/>
      <c r="K566" s="148"/>
    </row>
    <row r="567" spans="2:11" s="50" customFormat="1">
      <c r="B567" s="12"/>
      <c r="F567" s="201"/>
      <c r="G567" s="201"/>
      <c r="K567" s="148"/>
    </row>
    <row r="568" spans="2:11" s="50" customFormat="1">
      <c r="B568" s="12"/>
      <c r="F568" s="201"/>
      <c r="G568" s="201"/>
      <c r="K568" s="148"/>
    </row>
    <row r="569" spans="2:11" s="50" customFormat="1">
      <c r="B569" s="12"/>
      <c r="F569" s="201"/>
      <c r="G569" s="201"/>
      <c r="K569" s="148"/>
    </row>
    <row r="570" spans="2:11" s="50" customFormat="1">
      <c r="B570" s="12"/>
      <c r="F570" s="201"/>
      <c r="G570" s="201"/>
      <c r="K570" s="148"/>
    </row>
    <row r="571" spans="2:11" s="50" customFormat="1">
      <c r="B571" s="12"/>
      <c r="F571" s="201"/>
      <c r="G571" s="201"/>
      <c r="K571" s="148"/>
    </row>
    <row r="572" spans="2:11" s="50" customFormat="1">
      <c r="B572" s="12"/>
      <c r="F572" s="201"/>
      <c r="G572" s="201"/>
      <c r="K572" s="148"/>
    </row>
    <row r="573" spans="2:11" s="50" customFormat="1">
      <c r="B573" s="12"/>
      <c r="F573" s="201"/>
      <c r="G573" s="201"/>
      <c r="K573" s="148"/>
    </row>
    <row r="574" spans="2:11" s="50" customFormat="1">
      <c r="B574" s="12"/>
      <c r="F574" s="201"/>
      <c r="G574" s="201"/>
      <c r="K574" s="148"/>
    </row>
    <row r="575" spans="2:11" s="50" customFormat="1">
      <c r="B575" s="12"/>
      <c r="F575" s="201"/>
      <c r="G575" s="201"/>
      <c r="K575" s="148"/>
    </row>
    <row r="576" spans="2:11" s="50" customFormat="1">
      <c r="B576" s="12"/>
      <c r="F576" s="201"/>
      <c r="G576" s="201"/>
      <c r="K576" s="148"/>
    </row>
    <row r="577" spans="2:11" s="50" customFormat="1">
      <c r="B577" s="12"/>
      <c r="F577" s="201"/>
      <c r="G577" s="201"/>
      <c r="K577" s="148"/>
    </row>
    <row r="578" spans="2:11" s="50" customFormat="1">
      <c r="B578" s="12"/>
      <c r="F578" s="201"/>
      <c r="G578" s="201"/>
      <c r="K578" s="148"/>
    </row>
    <row r="579" spans="2:11" s="50" customFormat="1">
      <c r="B579" s="12"/>
      <c r="F579" s="201"/>
      <c r="G579" s="201"/>
      <c r="K579" s="148"/>
    </row>
    <row r="580" spans="2:11" s="50" customFormat="1">
      <c r="B580" s="12"/>
      <c r="F580" s="201"/>
      <c r="G580" s="201"/>
      <c r="K580" s="148"/>
    </row>
    <row r="581" spans="2:11" s="50" customFormat="1">
      <c r="B581" s="12"/>
      <c r="F581" s="201"/>
      <c r="G581" s="201"/>
      <c r="K581" s="148"/>
    </row>
    <row r="582" spans="2:11" s="50" customFormat="1">
      <c r="B582" s="12"/>
      <c r="F582" s="201"/>
      <c r="G582" s="201"/>
      <c r="K582" s="148"/>
    </row>
  </sheetData>
  <sheetProtection algorithmName="SHA-512" hashValue="iS4wlbKEAlpncFvabLgMBAv+eS8ClGvWOKMIJJ5NG1jcc6a/ir/Mhpm7ncJSKeuk/H7hZTjLJDReeskuiOo1qA==" saltValue="26pqPaKHVtjPFAiU0g/p6g==" spinCount="100000" sheet="1" objects="1" scenarios="1"/>
  <mergeCells count="80">
    <mergeCell ref="B63:D63"/>
    <mergeCell ref="B64:D64"/>
    <mergeCell ref="B44:D44"/>
    <mergeCell ref="B43:D43"/>
    <mergeCell ref="B60:D60"/>
    <mergeCell ref="B61:D61"/>
    <mergeCell ref="B48:D48"/>
    <mergeCell ref="B47:D47"/>
    <mergeCell ref="B62:D62"/>
    <mergeCell ref="B46:D46"/>
    <mergeCell ref="B50:D50"/>
    <mergeCell ref="B42:D42"/>
    <mergeCell ref="B58:D58"/>
    <mergeCell ref="B59:D59"/>
    <mergeCell ref="B57:D57"/>
    <mergeCell ref="B56:D56"/>
    <mergeCell ref="B45:D45"/>
    <mergeCell ref="B65:D65"/>
    <mergeCell ref="B66:D66"/>
    <mergeCell ref="I72:J72"/>
    <mergeCell ref="B71:E71"/>
    <mergeCell ref="I70:J70"/>
    <mergeCell ref="I68:J68"/>
    <mergeCell ref="I67:J67"/>
    <mergeCell ref="I69:J69"/>
    <mergeCell ref="F71:H71"/>
    <mergeCell ref="G65:I65"/>
    <mergeCell ref="B68:H68"/>
    <mergeCell ref="B69:H69"/>
    <mergeCell ref="B70:H70"/>
    <mergeCell ref="B72:H72"/>
    <mergeCell ref="G12:I12"/>
    <mergeCell ref="F9:G9"/>
    <mergeCell ref="G29:I29"/>
    <mergeCell ref="B31:D31"/>
    <mergeCell ref="G31:I31"/>
    <mergeCell ref="G13:I13"/>
    <mergeCell ref="B27:D27"/>
    <mergeCell ref="G27:I27"/>
    <mergeCell ref="B28:D28"/>
    <mergeCell ref="G28:I28"/>
    <mergeCell ref="B29:D29"/>
    <mergeCell ref="B30:D30"/>
    <mergeCell ref="B39:D39"/>
    <mergeCell ref="H39:J39"/>
    <mergeCell ref="B41:D41"/>
    <mergeCell ref="G16:I16"/>
    <mergeCell ref="G18:I18"/>
    <mergeCell ref="G26:I26"/>
    <mergeCell ref="G17:I17"/>
    <mergeCell ref="G19:I20"/>
    <mergeCell ref="B32:D32"/>
    <mergeCell ref="H38:J38"/>
    <mergeCell ref="B40:D40"/>
    <mergeCell ref="G32:I32"/>
    <mergeCell ref="H40:J40"/>
    <mergeCell ref="B33:D33"/>
    <mergeCell ref="G33:I33"/>
    <mergeCell ref="B1:K1"/>
    <mergeCell ref="B2:K2"/>
    <mergeCell ref="G11:I11"/>
    <mergeCell ref="D4:F4"/>
    <mergeCell ref="D5:F5"/>
    <mergeCell ref="B7:C7"/>
    <mergeCell ref="D11:E11"/>
    <mergeCell ref="H46:J46"/>
    <mergeCell ref="H44:J44"/>
    <mergeCell ref="H43:J43"/>
    <mergeCell ref="H41:J41"/>
    <mergeCell ref="H45:J45"/>
    <mergeCell ref="H42:J42"/>
    <mergeCell ref="H48:J48"/>
    <mergeCell ref="H47:J47"/>
    <mergeCell ref="G59:I59"/>
    <mergeCell ref="G66:I66"/>
    <mergeCell ref="G55:J55"/>
    <mergeCell ref="G56:I56"/>
    <mergeCell ref="G58:J58"/>
    <mergeCell ref="G57:J57"/>
    <mergeCell ref="G64:I64"/>
  </mergeCells>
  <dataValidations xWindow="223" yWindow="511" count="7">
    <dataValidation type="list" allowBlank="1" showInputMessage="1" showErrorMessage="1" sqref="H39:J39 G31:I33 H41:J44" xr:uid="{00000000-0002-0000-0700-000000000000}">
      <formula1>"Secured, Application Pending, Application Not Yet Submitted"</formula1>
    </dataValidation>
    <dataValidation allowBlank="1" showErrorMessage="1" prompt="Costs not expended until a home closes." sqref="E50" xr:uid="{00000000-0002-0000-0700-000001000000}"/>
    <dataValidation type="list" allowBlank="1" showInputMessage="1" showErrorMessage="1" sqref="F71 I71:J71" xr:uid="{00000000-0002-0000-0700-000007000000}">
      <formula1>"Subsidy to buyer on Sheet 4, profit to developer, other"</formula1>
    </dataValidation>
    <dataValidation type="list" allowBlank="1" showInputMessage="1" showErrorMessage="1" sqref="G66" xr:uid="{00000000-0002-0000-0700-000008000000}">
      <formula1>"Recycled for another home under the same grant., Repaid to KHC as Program Income., not applicable"</formula1>
    </dataValidation>
    <dataValidation allowBlank="1" showInputMessage="1" showErrorMessage="1" prompt="Recycled funds come from Program Income generated in a previous project under the same award cycle.  These funds are already held by the Developer." sqref="B48:D48 B29:D29" xr:uid="{C1F4D670-2F1B-493D-898F-404BF746423E}"/>
    <dataValidation allowBlank="1" showInputMessage="1" showErrorMessage="1" prompt="Interim source only. When home sale closes, these funds will become Program Income to be recycled into another home or repaid to KHC._x000a_" sqref="E47:E48" xr:uid="{00000000-0002-0000-0700-000009000000}"/>
    <dataValidation type="list" allowBlank="1" showInputMessage="1" showErrorMessage="1" sqref="H45:J48" xr:uid="{00000000-0002-0000-0700-000003000000}">
      <formula1>"Preliminary KHC Approval, Final KHC Approval"</formula1>
    </dataValidation>
  </dataValidations>
  <printOptions horizontalCentered="1"/>
  <pageMargins left="0.25" right="0.25" top="0.75" bottom="0.75" header="0.3" footer="0.3"/>
  <pageSetup scale="93" fitToHeight="2" orientation="portrait" copies="22" r:id="rId1"/>
  <headerFooter>
    <oddFooter>&amp;L&amp;"-,Regular"&amp;9&amp;F
&amp;A&amp;R&amp;"Calibri,Regular"&amp;9Page &amp;P of &amp;N
&amp;D</oddFooter>
  </headerFooter>
  <rowBreaks count="1" manualBreakCount="1">
    <brk id="52"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pageSetUpPr fitToPage="1"/>
  </sheetPr>
  <dimension ref="A1:GY1997"/>
  <sheetViews>
    <sheetView zoomScale="120" zoomScaleNormal="120" zoomScaleSheetLayoutView="120" workbookViewId="0">
      <selection activeCell="L17" sqref="L17"/>
    </sheetView>
  </sheetViews>
  <sheetFormatPr defaultColWidth="8.85546875" defaultRowHeight="12"/>
  <cols>
    <col min="1" max="1" width="3.42578125" style="724" customWidth="1"/>
    <col min="2" max="2" width="19.5703125" style="784" customWidth="1"/>
    <col min="3" max="3" width="19.42578125" style="794" customWidth="1"/>
    <col min="4" max="4" width="7.5703125" style="794" customWidth="1"/>
    <col min="5" max="5" width="18.5703125" style="794" customWidth="1"/>
    <col min="6" max="6" width="15.42578125" style="794" customWidth="1"/>
    <col min="7" max="7" width="1.140625" style="785" customWidth="1"/>
    <col min="8" max="8" width="0.42578125" style="724" customWidth="1"/>
    <col min="9" max="9" width="10.5703125" style="724" customWidth="1"/>
    <col min="10" max="10" width="9.85546875" style="724" customWidth="1"/>
    <col min="11" max="207" width="8.85546875" style="724"/>
    <col min="208" max="16384" width="8.85546875" style="795"/>
  </cols>
  <sheetData>
    <row r="1" spans="1:207" s="725" customFormat="1" ht="15.75">
      <c r="A1" s="724"/>
      <c r="B1" s="1826" t="str">
        <f>file</f>
        <v>RHTF Single Family Homebuyer Development</v>
      </c>
      <c r="C1" s="1826"/>
      <c r="D1" s="1826"/>
      <c r="E1" s="1826"/>
      <c r="F1" s="1826"/>
      <c r="G1" s="1826"/>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75">
      <c r="A2" s="724"/>
      <c r="B2" s="1827" t="s">
        <v>386</v>
      </c>
      <c r="C2" s="1827"/>
      <c r="D2" s="1827"/>
      <c r="E2" s="1827"/>
      <c r="F2" s="1827"/>
      <c r="G2" s="1827"/>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729" customFormat="1">
      <c r="A3" s="726"/>
      <c r="B3" s="2196"/>
      <c r="C3" s="2196"/>
      <c r="D3" s="204"/>
      <c r="E3" s="727"/>
      <c r="F3" s="728"/>
      <c r="G3" s="205"/>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row>
    <row r="4" spans="1:207" s="610" customFormat="1" ht="11.25">
      <c r="A4" s="571"/>
      <c r="B4" s="249" t="s">
        <v>618</v>
      </c>
      <c r="C4" s="730">
        <f>developer</f>
        <v>0</v>
      </c>
      <c r="D4" s="731"/>
      <c r="E4" s="273" t="s">
        <v>322</v>
      </c>
      <c r="F4" s="233">
        <f>ProjNum</f>
        <v>0</v>
      </c>
      <c r="G4" s="574"/>
      <c r="H4" s="574"/>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07" s="610" customFormat="1" ht="11.25">
      <c r="A5" s="571"/>
      <c r="B5" s="249" t="s">
        <v>32</v>
      </c>
      <c r="C5" s="730">
        <f>proj</f>
        <v>0</v>
      </c>
      <c r="D5" s="731"/>
      <c r="E5" s="732" t="s">
        <v>276</v>
      </c>
      <c r="F5" s="730">
        <f>IDISNum</f>
        <v>0</v>
      </c>
      <c r="G5" s="574"/>
      <c r="H5" s="574"/>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07" s="610" customFormat="1" ht="11.25">
      <c r="A6" s="571"/>
      <c r="B6" s="249"/>
      <c r="C6" s="730">
        <f>city</f>
        <v>0</v>
      </c>
      <c r="D6" s="730">
        <f>zip</f>
        <v>0</v>
      </c>
      <c r="E6" s="733"/>
      <c r="F6" s="730"/>
      <c r="G6" s="574"/>
      <c r="H6" s="574"/>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row>
    <row r="7" spans="1:207" s="610" customFormat="1" ht="11.25">
      <c r="A7" s="571"/>
      <c r="B7" s="249" t="s">
        <v>275</v>
      </c>
      <c r="C7" s="233">
        <f>buyer</f>
        <v>0</v>
      </c>
      <c r="D7" s="731"/>
      <c r="E7" s="733"/>
      <c r="F7" s="734"/>
      <c r="G7" s="574"/>
      <c r="H7" s="574"/>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row>
    <row r="8" spans="1:207" s="571" customFormat="1" ht="7.5" customHeight="1">
      <c r="C8" s="251"/>
      <c r="D8" s="252"/>
      <c r="E8" s="727"/>
      <c r="F8" s="573"/>
      <c r="G8" s="574"/>
      <c r="H8" s="574"/>
      <c r="I8" s="574"/>
    </row>
    <row r="9" spans="1:207" s="88" customFormat="1">
      <c r="B9" s="1341" t="s">
        <v>446</v>
      </c>
      <c r="C9" s="1344"/>
      <c r="D9" s="2202" t="s">
        <v>279</v>
      </c>
      <c r="E9" s="2202"/>
      <c r="F9" s="1343"/>
      <c r="G9" s="1342"/>
    </row>
    <row r="10" spans="1:207" s="737" customFormat="1" ht="7.5" customHeight="1">
      <c r="A10" s="735"/>
      <c r="B10" s="2201"/>
      <c r="C10" s="2201"/>
      <c r="D10" s="2201"/>
      <c r="E10" s="2201"/>
      <c r="F10" s="736"/>
      <c r="G10" s="206"/>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5"/>
      <c r="EH10" s="735"/>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5"/>
      <c r="FZ10" s="735"/>
      <c r="GA10" s="735"/>
      <c r="GB10" s="735"/>
      <c r="GC10" s="735"/>
      <c r="GD10" s="735"/>
      <c r="GE10" s="735"/>
      <c r="GF10" s="735"/>
      <c r="GG10" s="735"/>
      <c r="GH10" s="735"/>
      <c r="GI10" s="735"/>
      <c r="GJ10" s="735"/>
      <c r="GK10" s="735"/>
      <c r="GL10" s="735"/>
      <c r="GM10" s="735"/>
      <c r="GN10" s="735"/>
      <c r="GO10" s="735"/>
      <c r="GP10" s="735"/>
      <c r="GQ10" s="735"/>
      <c r="GR10" s="735"/>
      <c r="GS10" s="735"/>
      <c r="GT10" s="735"/>
      <c r="GU10" s="735"/>
      <c r="GV10" s="735"/>
      <c r="GW10" s="735"/>
      <c r="GX10" s="735"/>
      <c r="GY10" s="735"/>
    </row>
    <row r="11" spans="1:207" s="743" customFormat="1" ht="15">
      <c r="A11" s="738"/>
      <c r="B11" s="676" t="s">
        <v>329</v>
      </c>
      <c r="C11" s="739"/>
      <c r="D11" s="739"/>
      <c r="E11" s="740"/>
      <c r="F11" s="741"/>
      <c r="G11" s="742"/>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row>
    <row r="12" spans="1:207" s="401" customFormat="1" ht="12.75">
      <c r="A12" s="352"/>
      <c r="B12" s="400" t="s">
        <v>258</v>
      </c>
      <c r="C12" s="744"/>
      <c r="D12" s="744"/>
      <c r="E12" s="744"/>
      <c r="F12" s="1455">
        <f>buyer</f>
        <v>0</v>
      </c>
      <c r="G12" s="399"/>
      <c r="I12" s="973" t="str">
        <f>'5)Buyer Income'!M19</f>
        <v/>
      </c>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4.1" customHeight="1">
      <c r="A13" s="352"/>
      <c r="B13" s="400" t="s">
        <v>259</v>
      </c>
      <c r="C13" s="744"/>
      <c r="D13" s="744"/>
      <c r="E13" s="746"/>
      <c r="F13" s="395"/>
      <c r="G13" s="399"/>
      <c r="I13" s="973"/>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401" customFormat="1" ht="12.75">
      <c r="A14" s="352"/>
      <c r="B14" s="400" t="s">
        <v>20</v>
      </c>
      <c r="C14" s="744"/>
      <c r="D14" s="744"/>
      <c r="E14" s="744"/>
      <c r="F14" s="747">
        <f>HHsize</f>
        <v>0</v>
      </c>
      <c r="G14" s="399"/>
      <c r="H14" s="748"/>
      <c r="I14" s="1400"/>
      <c r="J14" s="1401"/>
      <c r="K14" s="1401"/>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352"/>
    </row>
    <row r="15" spans="1:207" s="347" customFormat="1" ht="12.75">
      <c r="B15" s="396" t="s">
        <v>846</v>
      </c>
      <c r="C15" s="397"/>
      <c r="D15" s="377"/>
      <c r="E15" s="376"/>
      <c r="F15" s="398">
        <f>'a)Compliance &amp; Underwriting'!D5</f>
        <v>0</v>
      </c>
      <c r="G15" s="399"/>
      <c r="I15" s="1401"/>
      <c r="J15" s="1739"/>
      <c r="K15" s="1401"/>
    </row>
    <row r="16" spans="1:207" s="401" customFormat="1" ht="13.5" thickBot="1">
      <c r="A16" s="352"/>
      <c r="B16" s="915" t="s">
        <v>244</v>
      </c>
      <c r="C16" s="915"/>
      <c r="D16" s="915"/>
      <c r="E16" s="916"/>
      <c r="F16" s="917" t="e">
        <f>F13/(F15/1.2)</f>
        <v>#DIV/0!</v>
      </c>
      <c r="G16" s="399"/>
      <c r="I16" s="347"/>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352"/>
      <c r="GY16" s="352"/>
    </row>
    <row r="17" spans="1:207" s="356" customFormat="1" ht="13.5" thickTop="1">
      <c r="B17" s="402" t="s">
        <v>402</v>
      </c>
      <c r="C17" s="403"/>
      <c r="D17" s="403"/>
      <c r="E17" s="404"/>
      <c r="F17" s="405">
        <f>'1)Project Summary '!N9</f>
        <v>0</v>
      </c>
      <c r="G17" s="406"/>
      <c r="H17" s="407"/>
    </row>
    <row r="18" spans="1:207" s="356" customFormat="1" ht="13.5" thickBot="1">
      <c r="B18" s="889" t="s">
        <v>579</v>
      </c>
      <c r="C18" s="890"/>
      <c r="D18" s="890"/>
      <c r="E18" s="891"/>
      <c r="F18" s="892"/>
      <c r="G18" s="406"/>
      <c r="H18" s="407"/>
      <c r="I18" s="2192" t="s">
        <v>599</v>
      </c>
      <c r="J18" s="2192"/>
    </row>
    <row r="19" spans="1:207" s="356" customFormat="1" ht="13.5" thickTop="1">
      <c r="B19" s="402" t="s">
        <v>585</v>
      </c>
      <c r="C19" s="403"/>
      <c r="D19" s="403"/>
      <c r="E19" s="404"/>
      <c r="F19" s="1175"/>
      <c r="G19" s="406"/>
      <c r="H19" s="407"/>
      <c r="I19" s="2192"/>
      <c r="J19" s="2192"/>
    </row>
    <row r="20" spans="1:207" s="752" customFormat="1" ht="12.75">
      <c r="A20" s="352"/>
      <c r="B20" s="749" t="s">
        <v>245</v>
      </c>
      <c r="C20" s="750"/>
      <c r="D20" s="750"/>
      <c r="E20" s="751"/>
      <c r="F20" s="408"/>
      <c r="G20" s="399"/>
      <c r="H20" s="401"/>
      <c r="I20" s="2200"/>
      <c r="J20" s="2200"/>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row>
    <row r="21" spans="1:207" s="352" customFormat="1" ht="12.75">
      <c r="B21" s="753" t="s">
        <v>816</v>
      </c>
      <c r="C21" s="753"/>
      <c r="D21" s="753"/>
      <c r="E21" s="1751"/>
      <c r="F21" s="408"/>
      <c r="G21" s="399"/>
    </row>
    <row r="22" spans="1:207" s="352" customFormat="1" ht="12.75">
      <c r="B22" s="753" t="s">
        <v>817</v>
      </c>
      <c r="C22" s="753"/>
      <c r="D22" s="753"/>
      <c r="E22" s="1751"/>
      <c r="F22" s="408"/>
      <c r="G22" s="399"/>
      <c r="I22" s="2197" t="s">
        <v>488</v>
      </c>
      <c r="J22" s="2197"/>
    </row>
    <row r="23" spans="1:207" s="352" customFormat="1" ht="12.75">
      <c r="B23" s="753" t="s">
        <v>835</v>
      </c>
      <c r="C23" s="744"/>
      <c r="D23" s="1648" t="s">
        <v>334</v>
      </c>
      <c r="E23" s="1730" t="s">
        <v>946</v>
      </c>
      <c r="F23" s="408"/>
      <c r="G23" s="399"/>
      <c r="I23" s="2197"/>
      <c r="J23" s="2197"/>
    </row>
    <row r="24" spans="1:207" s="352" customFormat="1" ht="12.75">
      <c r="B24" s="753" t="s">
        <v>246</v>
      </c>
      <c r="C24" s="744"/>
      <c r="D24" s="1648" t="s">
        <v>334</v>
      </c>
      <c r="E24" s="1730" t="s">
        <v>943</v>
      </c>
      <c r="F24" s="408"/>
      <c r="G24" s="399"/>
      <c r="I24" s="2197"/>
      <c r="J24" s="2197"/>
    </row>
    <row r="25" spans="1:207" s="352" customFormat="1" ht="12.75">
      <c r="B25" s="753" t="s">
        <v>246</v>
      </c>
      <c r="C25" s="744"/>
      <c r="D25" s="1648" t="s">
        <v>334</v>
      </c>
      <c r="E25" s="1730" t="s">
        <v>944</v>
      </c>
      <c r="F25" s="408"/>
      <c r="G25" s="399"/>
      <c r="I25" s="2197"/>
      <c r="J25" s="2197"/>
    </row>
    <row r="26" spans="1:207" s="352" customFormat="1" ht="12.75">
      <c r="B26" s="753" t="s">
        <v>246</v>
      </c>
      <c r="C26" s="744"/>
      <c r="D26" s="1648" t="s">
        <v>334</v>
      </c>
      <c r="E26" s="1730" t="s">
        <v>945</v>
      </c>
      <c r="F26" s="408"/>
      <c r="G26" s="399"/>
      <c r="I26" s="2197"/>
      <c r="J26" s="2197"/>
    </row>
    <row r="27" spans="1:207" s="754" customFormat="1" ht="12.75">
      <c r="B27" s="755" t="s">
        <v>940</v>
      </c>
      <c r="C27" s="756"/>
      <c r="D27" s="757"/>
      <c r="E27" s="758"/>
      <c r="F27" s="409"/>
      <c r="G27" s="759"/>
      <c r="I27" s="2198"/>
      <c r="J27" s="2198"/>
    </row>
    <row r="28" spans="1:207" s="754" customFormat="1" ht="12.75">
      <c r="B28" s="755" t="s">
        <v>941</v>
      </c>
      <c r="C28" s="756"/>
      <c r="D28" s="757"/>
      <c r="E28" s="758"/>
      <c r="F28" s="409"/>
      <c r="G28" s="759"/>
    </row>
    <row r="29" spans="1:207" s="356" customFormat="1" ht="12.75">
      <c r="B29" s="402" t="s">
        <v>247</v>
      </c>
      <c r="C29" s="403"/>
      <c r="D29" s="403"/>
      <c r="E29" s="404"/>
      <c r="F29" s="893">
        <f>(F17+F18)-F20-F21-F22-F23-F24-F25-F26-F27-F28-F34</f>
        <v>0</v>
      </c>
      <c r="G29" s="406"/>
      <c r="H29" s="407"/>
      <c r="I29" s="352"/>
      <c r="J29" s="352"/>
    </row>
    <row r="30" spans="1:207" s="401" customFormat="1" ht="13.7" customHeight="1">
      <c r="A30" s="352"/>
      <c r="B30" s="753" t="s">
        <v>248</v>
      </c>
      <c r="C30" s="744"/>
      <c r="D30" s="405"/>
      <c r="E30" s="761"/>
      <c r="F30" s="762" t="e">
        <f>F29/F17</f>
        <v>#DIV/0!</v>
      </c>
      <c r="G30" s="399"/>
      <c r="J30" s="763"/>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c r="GX30" s="352"/>
      <c r="GY30" s="352"/>
    </row>
    <row r="31" spans="1:207" s="752" customFormat="1" ht="13.7" customHeight="1">
      <c r="A31" s="352"/>
      <c r="B31" s="410" t="s">
        <v>249</v>
      </c>
      <c r="C31" s="750"/>
      <c r="D31" s="764"/>
      <c r="E31" s="765"/>
      <c r="F31" s="411"/>
      <c r="G31" s="399"/>
      <c r="H31" s="401"/>
      <c r="I31" s="2192" t="s">
        <v>689</v>
      </c>
      <c r="J31" s="219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c r="GX31" s="352"/>
      <c r="GY31" s="352"/>
    </row>
    <row r="32" spans="1:207" s="752" customFormat="1" ht="12.75">
      <c r="A32" s="352"/>
      <c r="B32" s="410" t="s">
        <v>250</v>
      </c>
      <c r="C32" s="750"/>
      <c r="D32" s="764"/>
      <c r="E32" s="765"/>
      <c r="F32" s="412">
        <v>30</v>
      </c>
      <c r="G32" s="399"/>
      <c r="H32" s="401"/>
      <c r="I32" s="2192"/>
      <c r="J32" s="219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c r="GX32" s="352"/>
      <c r="GY32" s="352"/>
    </row>
    <row r="33" spans="1:207" s="401" customFormat="1" ht="13.5" thickBot="1">
      <c r="A33" s="352"/>
      <c r="B33" s="899" t="s">
        <v>403</v>
      </c>
      <c r="C33" s="897"/>
      <c r="D33" s="352"/>
      <c r="E33" s="766" t="s">
        <v>251</v>
      </c>
      <c r="F33" s="466">
        <f>PMT(F31/12,F32*12,-F29)</f>
        <v>0</v>
      </c>
      <c r="G33" s="399"/>
      <c r="H33" s="744"/>
      <c r="I33" s="2199"/>
      <c r="J33" s="2199"/>
      <c r="K33" s="744"/>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c r="GX33" s="352"/>
      <c r="GY33" s="352"/>
    </row>
    <row r="34" spans="1:207" s="356" customFormat="1" ht="14.45" customHeight="1" thickTop="1">
      <c r="B34" s="898" t="s">
        <v>574</v>
      </c>
      <c r="C34" s="403"/>
      <c r="D34" s="896"/>
      <c r="E34" s="895"/>
      <c r="F34" s="894"/>
      <c r="G34" s="406"/>
      <c r="H34" s="407"/>
      <c r="I34" s="2203" t="s">
        <v>688</v>
      </c>
      <c r="J34" s="2203"/>
    </row>
    <row r="35" spans="1:207" s="401" customFormat="1" ht="12.75">
      <c r="A35" s="352"/>
      <c r="B35" s="753" t="s">
        <v>248</v>
      </c>
      <c r="C35" s="744"/>
      <c r="D35" s="405"/>
      <c r="E35" s="761"/>
      <c r="F35" s="762" t="e">
        <f>F34/F17</f>
        <v>#DIV/0!</v>
      </c>
      <c r="G35" s="399"/>
      <c r="I35" s="2195" t="str">
        <f>IF(I33&lt;250,"Too Low","")</f>
        <v>Too Low</v>
      </c>
      <c r="J35" s="2195"/>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c r="GX35" s="352"/>
      <c r="GY35" s="352"/>
    </row>
    <row r="36" spans="1:207" s="752" customFormat="1" ht="12.75">
      <c r="A36" s="352"/>
      <c r="B36" s="410" t="s">
        <v>249</v>
      </c>
      <c r="C36" s="750"/>
      <c r="D36" s="764"/>
      <c r="E36" s="765"/>
      <c r="F36" s="411"/>
      <c r="G36" s="399"/>
      <c r="H36" s="401"/>
      <c r="I36" s="2207"/>
      <c r="J36" s="2193"/>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c r="GX36" s="352"/>
      <c r="GY36" s="352"/>
    </row>
    <row r="37" spans="1:207" s="752" customFormat="1" ht="12.75">
      <c r="A37" s="352"/>
      <c r="B37" s="410" t="s">
        <v>250</v>
      </c>
      <c r="C37" s="750"/>
      <c r="D37" s="764"/>
      <c r="E37" s="765"/>
      <c r="F37" s="412">
        <v>30</v>
      </c>
      <c r="G37" s="399"/>
      <c r="H37" s="401"/>
      <c r="I37" s="2207"/>
      <c r="J37" s="2193"/>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c r="GX37" s="352"/>
      <c r="GY37" s="352"/>
    </row>
    <row r="38" spans="1:207" s="401" customFormat="1" ht="13.35" customHeight="1" thickBot="1">
      <c r="A38" s="352"/>
      <c r="B38" s="899" t="s">
        <v>489</v>
      </c>
      <c r="C38" s="897"/>
      <c r="D38" s="900"/>
      <c r="E38" s="901" t="s">
        <v>251</v>
      </c>
      <c r="F38" s="902">
        <f>PMT(F36/12,F37*12,-F34)</f>
        <v>0</v>
      </c>
      <c r="G38" s="399"/>
      <c r="H38" s="744"/>
      <c r="I38" s="2194"/>
      <c r="J38" s="2194"/>
      <c r="K38" s="744"/>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c r="GX38" s="352"/>
      <c r="GY38" s="352"/>
    </row>
    <row r="39" spans="1:207" s="752" customFormat="1" ht="13.35" customHeight="1" thickTop="1">
      <c r="A39" s="352"/>
      <c r="B39" s="753" t="s">
        <v>252</v>
      </c>
      <c r="C39" s="405"/>
      <c r="D39" s="405"/>
      <c r="E39" s="766" t="s">
        <v>251</v>
      </c>
      <c r="F39" s="465"/>
      <c r="G39" s="399"/>
      <c r="H39" s="401"/>
      <c r="I39" s="2194"/>
      <c r="J39" s="2194"/>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c r="GX39" s="352"/>
      <c r="GY39" s="352"/>
    </row>
    <row r="40" spans="1:207" s="752" customFormat="1" ht="12.75">
      <c r="A40" s="352"/>
      <c r="B40" s="753" t="s">
        <v>253</v>
      </c>
      <c r="C40" s="405"/>
      <c r="D40" s="405"/>
      <c r="E40" s="766" t="s">
        <v>251</v>
      </c>
      <c r="F40" s="413"/>
      <c r="G40" s="399"/>
      <c r="H40" s="401"/>
      <c r="I40" s="2194"/>
      <c r="J40" s="2194"/>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c r="GX40" s="352"/>
      <c r="GY40" s="352"/>
    </row>
    <row r="41" spans="1:207" s="752" customFormat="1" ht="12.75">
      <c r="A41" s="352"/>
      <c r="B41" s="753" t="s">
        <v>254</v>
      </c>
      <c r="C41" s="405"/>
      <c r="D41" s="405"/>
      <c r="E41" s="766" t="s">
        <v>251</v>
      </c>
      <c r="F41" s="408"/>
      <c r="G41" s="399"/>
      <c r="H41" s="401"/>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c r="GX41" s="352"/>
      <c r="GY41" s="352"/>
    </row>
    <row r="42" spans="1:207" s="752" customFormat="1" ht="12.75">
      <c r="A42" s="352"/>
      <c r="B42" s="767" t="s">
        <v>531</v>
      </c>
      <c r="C42" s="723"/>
      <c r="D42" s="405"/>
      <c r="E42" s="766" t="s">
        <v>251</v>
      </c>
      <c r="F42" s="408"/>
      <c r="G42" s="399"/>
      <c r="H42" s="401"/>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c r="GX42" s="352"/>
      <c r="GY42" s="352"/>
    </row>
    <row r="43" spans="1:207" s="768" customFormat="1" ht="13.5" thickBot="1">
      <c r="A43" s="352"/>
      <c r="B43" s="904" t="s">
        <v>255</v>
      </c>
      <c r="C43" s="890"/>
      <c r="D43" s="890"/>
      <c r="E43" s="891"/>
      <c r="F43" s="905">
        <f>F33+F38+F39+F40+F41+F42</f>
        <v>0</v>
      </c>
      <c r="G43" s="744"/>
      <c r="H43" s="401"/>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c r="GX43" s="352"/>
      <c r="GY43" s="352"/>
    </row>
    <row r="44" spans="1:207" s="774" customFormat="1" ht="13.5" thickTop="1">
      <c r="A44" s="769"/>
      <c r="B44" s="770" t="s">
        <v>405</v>
      </c>
      <c r="C44" s="771"/>
      <c r="D44" s="2205" t="s">
        <v>532</v>
      </c>
      <c r="E44" s="2206"/>
      <c r="F44" s="903" t="e">
        <f>(F43*12)/F13</f>
        <v>#DIV/0!</v>
      </c>
      <c r="G44" s="772"/>
      <c r="H44" s="773"/>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c r="GX44" s="769"/>
      <c r="GY44" s="769"/>
    </row>
    <row r="45" spans="1:207" s="773" customFormat="1" ht="13.5" thickBot="1">
      <c r="A45" s="769"/>
      <c r="B45" s="907" t="s">
        <v>260</v>
      </c>
      <c r="C45" s="908"/>
      <c r="D45" s="909">
        <f>'a)Compliance &amp; Underwriting'!C30</f>
        <v>0.1</v>
      </c>
      <c r="E45" s="909">
        <f>'a)Compliance &amp; Underwriting'!D30</f>
        <v>0.28999999999999998</v>
      </c>
      <c r="F45" s="910" t="e">
        <f>IF(F44&lt;$D$45,"Under Minimum",IF((F44)&lt;=$E$45,"Within Limits",IF((F44)&gt;$E$45,"TOO HIGH")))</f>
        <v>#DIV/0!</v>
      </c>
      <c r="G45" s="772"/>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c r="GX45" s="769"/>
      <c r="GY45" s="769"/>
    </row>
    <row r="46" spans="1:207" s="418" customFormat="1" ht="12" customHeight="1" thickTop="1">
      <c r="A46" s="415"/>
      <c r="B46" s="960" t="s">
        <v>686</v>
      </c>
      <c r="C46" s="414"/>
      <c r="D46" s="414"/>
      <c r="E46" s="938" t="str">
        <f>E42</f>
        <v>per month:</v>
      </c>
      <c r="F46" s="1124"/>
      <c r="G46" s="77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row>
    <row r="47" spans="1:207" s="418" customFormat="1" ht="12" customHeight="1">
      <c r="A47" s="415"/>
      <c r="B47" s="960" t="s">
        <v>682</v>
      </c>
      <c r="C47" s="414"/>
      <c r="D47" s="414"/>
      <c r="E47" s="938"/>
      <c r="F47" s="906">
        <v>400</v>
      </c>
      <c r="G47" s="77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row>
    <row r="48" spans="1:207" s="418" customFormat="1" ht="12.75">
      <c r="A48" s="415"/>
      <c r="B48" s="960" t="s">
        <v>687</v>
      </c>
      <c r="C48" s="414"/>
      <c r="D48" s="414"/>
      <c r="E48" s="414"/>
      <c r="F48" s="1123">
        <f>F43+F46+F47</f>
        <v>400</v>
      </c>
      <c r="G48" s="416"/>
      <c r="H48" s="417"/>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row>
    <row r="49" spans="1:207" s="774" customFormat="1" ht="12.75">
      <c r="A49" s="769"/>
      <c r="B49" s="776" t="s">
        <v>607</v>
      </c>
      <c r="C49" s="777"/>
      <c r="D49" s="2210" t="s">
        <v>532</v>
      </c>
      <c r="E49" s="2211"/>
      <c r="F49" s="961" t="e">
        <f>(F48-F47)/(F13/12)</f>
        <v>#DIV/0!</v>
      </c>
      <c r="G49" s="772"/>
      <c r="H49" s="773"/>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c r="GX49" s="769"/>
      <c r="GY49" s="769"/>
    </row>
    <row r="50" spans="1:207" s="773" customFormat="1" ht="13.5" thickBot="1">
      <c r="A50" s="769"/>
      <c r="B50" s="911" t="s">
        <v>260</v>
      </c>
      <c r="C50" s="912"/>
      <c r="D50" s="913">
        <f>'a)Compliance &amp; Underwriting'!C31</f>
        <v>0.1</v>
      </c>
      <c r="E50" s="914">
        <f>'a)Compliance &amp; Underwriting'!D31</f>
        <v>0.41</v>
      </c>
      <c r="F50" s="910" t="e">
        <f>IF(F49&lt;$D$50,"Under Minimum",IF((F49)&lt;=$E$50,"Within Limits",IF((F49)&gt;$E$50,"TOO HIGH")))</f>
        <v>#DIV/0!</v>
      </c>
      <c r="G50" s="772"/>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c r="GX50" s="769"/>
      <c r="GY50" s="769"/>
    </row>
    <row r="51" spans="1:207" s="967" customFormat="1" ht="13.5" thickTop="1">
      <c r="A51" s="885"/>
      <c r="B51" s="962" t="s">
        <v>608</v>
      </c>
      <c r="C51" s="963"/>
      <c r="D51" s="2208" t="s">
        <v>532</v>
      </c>
      <c r="E51" s="2209"/>
      <c r="F51" s="964" t="e">
        <f>F48/(F13/12)</f>
        <v>#DIV/0!</v>
      </c>
      <c r="G51" s="886"/>
      <c r="H51" s="965"/>
      <c r="I51" s="966"/>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c r="GX51" s="885"/>
      <c r="GY51" s="885"/>
    </row>
    <row r="52" spans="1:207" s="965" customFormat="1" ht="13.5" thickBot="1">
      <c r="A52" s="885"/>
      <c r="B52" s="968" t="s">
        <v>260</v>
      </c>
      <c r="C52" s="969"/>
      <c r="D52" s="970">
        <f>'a)Compliance &amp; Underwriting'!C31</f>
        <v>0.1</v>
      </c>
      <c r="E52" s="971">
        <v>0.5</v>
      </c>
      <c r="F52" s="972" t="e">
        <f>IF(F51&lt;$D$52,"Under Minimum",IF((F51)&lt;=$E$52,"Within Limits",IF((F51)&gt;$E$52,"TOO HIGH")))</f>
        <v>#DIV/0!</v>
      </c>
      <c r="G52" s="886"/>
      <c r="I52" s="885"/>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c r="GX52" s="885"/>
      <c r="GY52" s="885"/>
    </row>
    <row r="53" spans="1:207" s="778" customFormat="1" ht="18.75" customHeight="1" thickTop="1">
      <c r="B53" s="2204" t="s">
        <v>356</v>
      </c>
      <c r="C53" s="2204"/>
      <c r="D53" s="2204"/>
      <c r="E53" s="2204"/>
      <c r="F53" s="921">
        <f>F27+F28</f>
        <v>0</v>
      </c>
      <c r="G53" s="779"/>
    </row>
    <row r="54" spans="1:207" s="780" customFormat="1" ht="12.75">
      <c r="B54" s="922" t="s">
        <v>582</v>
      </c>
      <c r="C54" s="923"/>
      <c r="D54" s="918"/>
      <c r="E54" s="923"/>
      <c r="F54" s="924" t="e">
        <f>F53/F17</f>
        <v>#DIV/0!</v>
      </c>
      <c r="G54" s="781"/>
    </row>
    <row r="55" spans="1:207" s="885" customFormat="1" ht="12.75">
      <c r="B55" s="925" t="s">
        <v>581</v>
      </c>
      <c r="C55" s="926"/>
      <c r="D55" s="919"/>
      <c r="E55" s="926"/>
      <c r="F55" s="927" t="e">
        <f>F30</f>
        <v>#DIV/0!</v>
      </c>
      <c r="G55" s="886"/>
    </row>
    <row r="56" spans="1:207" s="885" customFormat="1" ht="12.75">
      <c r="B56" s="925" t="s">
        <v>580</v>
      </c>
      <c r="C56" s="926"/>
      <c r="D56" s="919"/>
      <c r="E56" s="926"/>
      <c r="F56" s="927" t="e">
        <f>F35</f>
        <v>#DIV/0!</v>
      </c>
      <c r="G56" s="886"/>
    </row>
    <row r="57" spans="1:207" s="887" customFormat="1" ht="12.75">
      <c r="B57" s="931" t="s">
        <v>584</v>
      </c>
      <c r="C57" s="932"/>
      <c r="D57" s="933"/>
      <c r="E57" s="932"/>
      <c r="F57" s="934" t="e">
        <f>F55+F56</f>
        <v>#DIV/0!</v>
      </c>
      <c r="G57" s="888"/>
    </row>
    <row r="58" spans="1:207" s="885" customFormat="1" ht="12.75">
      <c r="B58" s="928" t="s">
        <v>583</v>
      </c>
      <c r="C58" s="929"/>
      <c r="D58" s="920"/>
      <c r="E58" s="929"/>
      <c r="F58" s="930" t="e">
        <f>SUM(F54:F56)</f>
        <v>#DIV/0!</v>
      </c>
      <c r="G58" s="886"/>
    </row>
    <row r="59" spans="1:207" s="82" customFormat="1" ht="12.75">
      <c r="B59" s="782"/>
      <c r="C59" s="783"/>
      <c r="D59" s="783"/>
      <c r="E59" s="783"/>
      <c r="F59" s="783"/>
      <c r="G59" s="783"/>
    </row>
    <row r="60" spans="1:207" s="82" customFormat="1" ht="35.25" customHeight="1" thickBot="1">
      <c r="B60" s="2191" t="s">
        <v>814</v>
      </c>
      <c r="C60" s="2191"/>
      <c r="D60" s="2191"/>
      <c r="E60" s="2191"/>
      <c r="F60" s="2191"/>
      <c r="G60" s="2191"/>
      <c r="H60" s="2191"/>
      <c r="I60" s="2191"/>
      <c r="J60" s="2191"/>
    </row>
    <row r="61" spans="1:207" s="82" customFormat="1" ht="13.5" thickTop="1">
      <c r="B61" s="2180" t="s">
        <v>808</v>
      </c>
      <c r="C61" s="2180"/>
      <c r="D61" s="2180"/>
      <c r="E61" s="2180"/>
      <c r="F61" s="1763"/>
      <c r="G61" s="783"/>
    </row>
    <row r="62" spans="1:207" s="82" customFormat="1" ht="12.75">
      <c r="B62" s="1725" t="s">
        <v>809</v>
      </c>
      <c r="C62" s="783"/>
      <c r="D62" s="783"/>
      <c r="E62" s="783"/>
      <c r="F62" s="1764"/>
      <c r="G62" s="783"/>
    </row>
    <row r="63" spans="1:207" s="82" customFormat="1" ht="50.1" customHeight="1">
      <c r="B63" s="2183" t="s">
        <v>839</v>
      </c>
      <c r="C63" s="2183"/>
      <c r="D63" s="2183"/>
      <c r="E63" s="2183"/>
      <c r="F63" s="1765"/>
      <c r="G63" s="783"/>
    </row>
    <row r="64" spans="1:207" s="724" customFormat="1" ht="12.75">
      <c r="B64" s="2179" t="s">
        <v>810</v>
      </c>
      <c r="C64" s="2179"/>
      <c r="D64" s="2179"/>
      <c r="E64" s="2179"/>
      <c r="F64" s="1766"/>
      <c r="G64" s="785"/>
    </row>
    <row r="65" spans="2:13" s="724" customFormat="1" ht="12.75">
      <c r="B65" s="2184" t="s">
        <v>842</v>
      </c>
      <c r="C65" s="2184"/>
      <c r="D65" s="2184"/>
      <c r="E65" s="2184"/>
      <c r="F65" s="1767"/>
      <c r="G65" s="785"/>
    </row>
    <row r="66" spans="2:13" s="724" customFormat="1" ht="12.75" customHeight="1">
      <c r="B66" s="2182" t="s">
        <v>811</v>
      </c>
      <c r="C66" s="2182"/>
      <c r="D66" s="2182"/>
      <c r="E66" s="2182"/>
      <c r="F66" s="1767"/>
      <c r="G66" s="785"/>
    </row>
    <row r="67" spans="2:13" s="724" customFormat="1" ht="12.75">
      <c r="B67" s="2182" t="s">
        <v>818</v>
      </c>
      <c r="C67" s="2182"/>
      <c r="D67" s="2182"/>
      <c r="E67" s="2182"/>
      <c r="F67" s="1775"/>
      <c r="G67" s="785"/>
    </row>
    <row r="68" spans="2:13" s="724" customFormat="1" ht="12.75">
      <c r="B68" s="782"/>
      <c r="C68" s="783"/>
      <c r="D68" s="783"/>
      <c r="E68" s="443" t="s">
        <v>812</v>
      </c>
      <c r="F68" s="1767"/>
      <c r="G68" s="785"/>
    </row>
    <row r="69" spans="2:13" s="724" customFormat="1" ht="12.75">
      <c r="B69" s="782"/>
      <c r="C69" s="783"/>
      <c r="D69" s="783"/>
      <c r="E69" s="443" t="s">
        <v>813</v>
      </c>
      <c r="F69" s="1767"/>
      <c r="G69" s="785"/>
    </row>
    <row r="70" spans="2:13" s="724" customFormat="1" ht="12.75">
      <c r="B70" s="1727" t="s">
        <v>819</v>
      </c>
      <c r="C70" s="783"/>
      <c r="D70" s="783"/>
      <c r="E70" s="783"/>
      <c r="F70" s="1765"/>
      <c r="G70" s="785"/>
      <c r="I70" s="2189" t="str">
        <f>IF(F70="Yes", "Enter duplicative FEMA assistance in Cell F21 above", " ")</f>
        <v xml:space="preserve"> </v>
      </c>
      <c r="J70" s="2189"/>
      <c r="K70" s="2189"/>
      <c r="L70" s="2189"/>
      <c r="M70" s="2189"/>
    </row>
    <row r="71" spans="2:13" s="724" customFormat="1" ht="12.75">
      <c r="B71" s="1727" t="s">
        <v>815</v>
      </c>
      <c r="C71" s="783"/>
      <c r="D71" s="783"/>
      <c r="E71" s="783"/>
      <c r="F71" s="785"/>
      <c r="G71" s="785"/>
    </row>
    <row r="72" spans="2:13" s="724" customFormat="1">
      <c r="B72" s="784"/>
      <c r="C72" s="2170"/>
      <c r="D72" s="2171"/>
      <c r="E72" s="2171"/>
      <c r="F72" s="2172"/>
      <c r="G72" s="785"/>
    </row>
    <row r="73" spans="2:13" s="724" customFormat="1">
      <c r="B73" s="784"/>
      <c r="C73" s="2173"/>
      <c r="D73" s="2174"/>
      <c r="E73" s="2174"/>
      <c r="F73" s="2175"/>
      <c r="G73" s="785"/>
    </row>
    <row r="74" spans="2:13" s="724" customFormat="1">
      <c r="B74" s="784"/>
      <c r="C74" s="2173"/>
      <c r="D74" s="2174"/>
      <c r="E74" s="2174"/>
      <c r="F74" s="2175"/>
      <c r="G74" s="785"/>
    </row>
    <row r="75" spans="2:13" s="724" customFormat="1">
      <c r="B75" s="784"/>
      <c r="C75" s="2173"/>
      <c r="D75" s="2174"/>
      <c r="E75" s="2174"/>
      <c r="F75" s="2175"/>
      <c r="G75" s="785"/>
    </row>
    <row r="76" spans="2:13" s="724" customFormat="1">
      <c r="B76" s="784"/>
      <c r="C76" s="2176"/>
      <c r="D76" s="2177"/>
      <c r="E76" s="2177"/>
      <c r="F76" s="2178"/>
      <c r="G76" s="785"/>
    </row>
    <row r="77" spans="2:13" s="724" customFormat="1" ht="27" customHeight="1">
      <c r="B77" s="2183" t="s">
        <v>840</v>
      </c>
      <c r="C77" s="2183"/>
      <c r="D77" s="2183"/>
      <c r="E77" s="2183"/>
      <c r="F77" s="1765"/>
      <c r="G77" s="785"/>
    </row>
    <row r="78" spans="2:13" s="724" customFormat="1" ht="12.75">
      <c r="B78" s="2179" t="s">
        <v>810</v>
      </c>
      <c r="C78" s="2179"/>
      <c r="D78" s="2179"/>
      <c r="E78" s="2179"/>
      <c r="F78" s="1766"/>
      <c r="G78" s="785"/>
    </row>
    <row r="79" spans="2:13" s="724" customFormat="1" ht="12.75">
      <c r="B79" s="2184" t="s">
        <v>820</v>
      </c>
      <c r="C79" s="2184"/>
      <c r="D79" s="2184"/>
      <c r="E79" s="2184"/>
      <c r="F79" s="1767"/>
      <c r="G79" s="785"/>
    </row>
    <row r="80" spans="2:13" s="724" customFormat="1" ht="12.75">
      <c r="B80" s="2182" t="s">
        <v>821</v>
      </c>
      <c r="C80" s="2182"/>
      <c r="D80" s="2182"/>
      <c r="E80" s="2182"/>
      <c r="F80" s="1767"/>
      <c r="G80" s="785"/>
    </row>
    <row r="81" spans="2:13" s="724" customFormat="1" ht="12.75">
      <c r="B81" s="2182" t="s">
        <v>823</v>
      </c>
      <c r="C81" s="2182"/>
      <c r="D81" s="2182"/>
      <c r="E81" s="2182"/>
      <c r="F81" s="1767"/>
      <c r="G81" s="785"/>
    </row>
    <row r="82" spans="2:13" s="724" customFormat="1" ht="12.75">
      <c r="B82" s="782"/>
      <c r="C82" s="783"/>
      <c r="D82" s="783"/>
      <c r="E82" s="443" t="s">
        <v>812</v>
      </c>
      <c r="F82" s="1767"/>
      <c r="G82" s="785"/>
    </row>
    <row r="83" spans="2:13" s="724" customFormat="1" ht="12.75">
      <c r="B83" s="2182" t="s">
        <v>822</v>
      </c>
      <c r="C83" s="2182"/>
      <c r="D83" s="2182"/>
      <c r="E83" s="2182"/>
      <c r="F83" s="1767"/>
      <c r="G83" s="785"/>
    </row>
    <row r="84" spans="2:13" s="724" customFormat="1" ht="12.75">
      <c r="B84" s="782"/>
      <c r="C84" s="783"/>
      <c r="D84" s="783"/>
      <c r="E84" s="443" t="s">
        <v>812</v>
      </c>
      <c r="F84" s="1767"/>
      <c r="G84" s="785"/>
    </row>
    <row r="85" spans="2:13" s="724" customFormat="1" ht="12.75">
      <c r="B85" s="1727" t="s">
        <v>824</v>
      </c>
      <c r="C85" s="783"/>
      <c r="D85" s="783"/>
      <c r="E85" s="783"/>
      <c r="F85" s="1765"/>
      <c r="G85" s="785"/>
      <c r="I85" s="2189" t="str">
        <f>IF(F85="Yes", "Enter duplicative SBA assistance in Cell F22 above", " ")</f>
        <v xml:space="preserve"> </v>
      </c>
      <c r="J85" s="2189"/>
      <c r="K85" s="2189"/>
      <c r="L85" s="2189"/>
      <c r="M85" s="2189"/>
    </row>
    <row r="86" spans="2:13" s="724" customFormat="1" ht="12.75">
      <c r="B86" s="1727" t="s">
        <v>954</v>
      </c>
      <c r="C86" s="783"/>
      <c r="D86" s="783"/>
      <c r="E86" s="783"/>
      <c r="F86" s="785"/>
      <c r="G86" s="785"/>
    </row>
    <row r="87" spans="2:13" s="724" customFormat="1">
      <c r="B87" s="784"/>
      <c r="C87" s="2170"/>
      <c r="D87" s="2171"/>
      <c r="E87" s="2171"/>
      <c r="F87" s="2172"/>
      <c r="G87" s="785"/>
    </row>
    <row r="88" spans="2:13" s="724" customFormat="1">
      <c r="B88" s="784"/>
      <c r="C88" s="2173"/>
      <c r="D88" s="2174"/>
      <c r="E88" s="2174"/>
      <c r="F88" s="2175"/>
      <c r="G88" s="785"/>
    </row>
    <row r="89" spans="2:13" s="724" customFormat="1">
      <c r="B89" s="784"/>
      <c r="C89" s="2173"/>
      <c r="D89" s="2174"/>
      <c r="E89" s="2174"/>
      <c r="F89" s="2175"/>
      <c r="G89" s="785"/>
    </row>
    <row r="90" spans="2:13" s="724" customFormat="1">
      <c r="B90" s="784"/>
      <c r="C90" s="2173"/>
      <c r="D90" s="2174"/>
      <c r="E90" s="2174"/>
      <c r="F90" s="2175"/>
      <c r="G90" s="785"/>
    </row>
    <row r="91" spans="2:13" s="724" customFormat="1" ht="13.5" customHeight="1">
      <c r="B91" s="784"/>
      <c r="C91" s="2176"/>
      <c r="D91" s="2177"/>
      <c r="E91" s="2177"/>
      <c r="F91" s="2178"/>
      <c r="G91" s="785"/>
    </row>
    <row r="92" spans="2:13" s="724" customFormat="1" ht="12.75">
      <c r="B92" s="1727" t="s">
        <v>825</v>
      </c>
      <c r="C92" s="783"/>
      <c r="D92" s="783"/>
      <c r="E92" s="783"/>
      <c r="F92" s="785"/>
      <c r="G92" s="785"/>
    </row>
    <row r="93" spans="2:13" s="724" customFormat="1">
      <c r="B93" s="784"/>
      <c r="C93" s="2170"/>
      <c r="D93" s="2171"/>
      <c r="E93" s="2171"/>
      <c r="F93" s="2172"/>
      <c r="G93" s="785"/>
    </row>
    <row r="94" spans="2:13" s="724" customFormat="1">
      <c r="B94" s="784"/>
      <c r="C94" s="2173"/>
      <c r="D94" s="2174"/>
      <c r="E94" s="2174"/>
      <c r="F94" s="2175"/>
      <c r="G94" s="785"/>
    </row>
    <row r="95" spans="2:13" s="724" customFormat="1">
      <c r="B95" s="784"/>
      <c r="C95" s="2173"/>
      <c r="D95" s="2174"/>
      <c r="E95" s="2174"/>
      <c r="F95" s="2175"/>
      <c r="G95" s="785"/>
    </row>
    <row r="96" spans="2:13" s="724" customFormat="1">
      <c r="B96" s="784"/>
      <c r="C96" s="2173"/>
      <c r="D96" s="2174"/>
      <c r="E96" s="2174"/>
      <c r="F96" s="2175"/>
      <c r="G96" s="785"/>
    </row>
    <row r="97" spans="2:13" s="724" customFormat="1">
      <c r="B97" s="784"/>
      <c r="C97" s="2176"/>
      <c r="D97" s="2177"/>
      <c r="E97" s="2177"/>
      <c r="F97" s="2178"/>
      <c r="G97" s="785"/>
    </row>
    <row r="98" spans="2:13" s="724" customFormat="1" ht="12.75">
      <c r="B98" s="2183" t="s">
        <v>953</v>
      </c>
      <c r="C98" s="2183"/>
      <c r="D98" s="2183"/>
      <c r="E98" s="2183"/>
      <c r="F98" s="1765"/>
      <c r="G98" s="785"/>
    </row>
    <row r="99" spans="2:13" s="724" customFormat="1" ht="12.75">
      <c r="B99" s="2179" t="s">
        <v>810</v>
      </c>
      <c r="C99" s="2179"/>
      <c r="D99" s="2179"/>
      <c r="E99" s="2179"/>
      <c r="F99" s="785"/>
      <c r="G99" s="785"/>
    </row>
    <row r="100" spans="2:13" s="724" customFormat="1" ht="12.75">
      <c r="B100" s="2184" t="s">
        <v>829</v>
      </c>
      <c r="C100" s="2184"/>
      <c r="D100" s="2184"/>
      <c r="E100" s="2184"/>
      <c r="F100" s="1729"/>
      <c r="G100" s="785"/>
    </row>
    <row r="101" spans="2:13" s="724" customFormat="1" ht="12.75">
      <c r="B101" s="1728" t="s">
        <v>826</v>
      </c>
      <c r="D101" s="82"/>
      <c r="E101" s="1768"/>
      <c r="F101" s="1765"/>
      <c r="G101" s="785"/>
      <c r="I101" s="2187" t="s">
        <v>836</v>
      </c>
      <c r="J101" s="2187"/>
      <c r="K101" s="2190"/>
      <c r="L101" s="2190"/>
      <c r="M101" s="2190"/>
    </row>
    <row r="102" spans="2:13" s="724" customFormat="1" ht="12.75">
      <c r="B102" s="1728">
        <v>9</v>
      </c>
      <c r="D102" s="82"/>
      <c r="E102" s="1768"/>
      <c r="F102" s="1765"/>
      <c r="G102" s="785"/>
      <c r="I102" s="2187" t="s">
        <v>836</v>
      </c>
      <c r="J102" s="2187"/>
      <c r="K102" s="2188"/>
      <c r="L102" s="2188"/>
      <c r="M102" s="2188"/>
    </row>
    <row r="103" spans="2:13" s="724" customFormat="1" ht="12.75">
      <c r="B103" s="1728" t="s">
        <v>831</v>
      </c>
      <c r="D103" s="783"/>
      <c r="E103" s="1769"/>
      <c r="F103" s="1765"/>
      <c r="G103" s="785"/>
      <c r="I103" s="2187" t="s">
        <v>836</v>
      </c>
      <c r="J103" s="2187"/>
      <c r="K103" s="2188"/>
      <c r="L103" s="2188"/>
      <c r="M103" s="2188"/>
    </row>
    <row r="104" spans="2:13" s="724" customFormat="1" ht="12.75">
      <c r="B104" s="1728" t="s">
        <v>827</v>
      </c>
      <c r="D104" s="82"/>
      <c r="E104" s="1768"/>
      <c r="F104" s="1765"/>
      <c r="G104" s="785"/>
      <c r="I104" s="2187" t="s">
        <v>836</v>
      </c>
      <c r="J104" s="2187"/>
      <c r="K104" s="2188"/>
      <c r="L104" s="2188"/>
      <c r="M104" s="2188"/>
    </row>
    <row r="105" spans="2:13" s="724" customFormat="1" ht="12.75">
      <c r="B105" s="1728" t="s">
        <v>828</v>
      </c>
      <c r="C105" s="783"/>
      <c r="D105" s="1648" t="s">
        <v>334</v>
      </c>
      <c r="E105" s="1730"/>
      <c r="F105" s="1765"/>
      <c r="G105" s="785"/>
      <c r="I105" s="2187" t="s">
        <v>836</v>
      </c>
      <c r="J105" s="2187"/>
      <c r="K105" s="2188"/>
      <c r="L105" s="2188"/>
      <c r="M105" s="2188"/>
    </row>
    <row r="106" spans="2:13" s="724" customFormat="1" ht="12.75">
      <c r="B106" s="2186"/>
      <c r="C106" s="2186"/>
      <c r="D106" s="2186"/>
      <c r="E106" s="2186"/>
      <c r="F106" s="785"/>
    </row>
    <row r="107" spans="2:13" s="724" customFormat="1" ht="12.75">
      <c r="B107" s="2184" t="s">
        <v>832</v>
      </c>
      <c r="C107" s="2184"/>
      <c r="D107" s="2184"/>
      <c r="E107" s="2184"/>
      <c r="F107" s="1726"/>
      <c r="G107" s="785"/>
    </row>
    <row r="108" spans="2:13" s="724" customFormat="1" ht="12.75">
      <c r="B108" s="2185" t="s">
        <v>833</v>
      </c>
      <c r="C108" s="2185"/>
      <c r="D108" s="2185"/>
      <c r="E108" s="2185"/>
      <c r="F108" s="1726"/>
      <c r="G108" s="785"/>
    </row>
    <row r="109" spans="2:13" s="724" customFormat="1" ht="12.75">
      <c r="B109" s="2185" t="s">
        <v>830</v>
      </c>
      <c r="C109" s="2185"/>
      <c r="D109" s="2185"/>
      <c r="E109" s="2185"/>
      <c r="F109" s="1731"/>
      <c r="G109" s="785"/>
    </row>
    <row r="110" spans="2:13" s="724" customFormat="1" ht="12.75">
      <c r="B110" s="1727" t="s">
        <v>834</v>
      </c>
      <c r="C110" s="783"/>
      <c r="D110" s="783"/>
      <c r="E110" s="783"/>
      <c r="F110" s="1726"/>
      <c r="G110" s="785"/>
      <c r="I110" s="2189" t="str">
        <f>IF(F110="Yes", "Enter duplicative insurance payments in Cell F23 above", " ")</f>
        <v xml:space="preserve"> </v>
      </c>
      <c r="J110" s="2189"/>
      <c r="K110" s="2189"/>
      <c r="L110" s="2189"/>
      <c r="M110" s="2189"/>
    </row>
    <row r="111" spans="2:13" s="786" customFormat="1" ht="12.75">
      <c r="B111" s="1727" t="s">
        <v>837</v>
      </c>
      <c r="C111" s="783"/>
      <c r="D111" s="783"/>
      <c r="E111" s="783"/>
      <c r="F111" s="785"/>
      <c r="G111" s="788"/>
    </row>
    <row r="112" spans="2:13" s="786" customFormat="1">
      <c r="B112" s="784"/>
      <c r="C112" s="2170"/>
      <c r="D112" s="2171"/>
      <c r="E112" s="2171"/>
      <c r="F112" s="2172"/>
      <c r="G112" s="788"/>
    </row>
    <row r="113" spans="2:7" s="786" customFormat="1">
      <c r="B113" s="784"/>
      <c r="C113" s="2173"/>
      <c r="D113" s="2174"/>
      <c r="E113" s="2174"/>
      <c r="F113" s="2175"/>
      <c r="G113" s="788"/>
    </row>
    <row r="114" spans="2:7" s="786" customFormat="1">
      <c r="B114" s="784"/>
      <c r="C114" s="2173"/>
      <c r="D114" s="2174"/>
      <c r="E114" s="2174"/>
      <c r="F114" s="2175"/>
      <c r="G114" s="788"/>
    </row>
    <row r="115" spans="2:7" s="786" customFormat="1">
      <c r="B115" s="784"/>
      <c r="C115" s="2173"/>
      <c r="D115" s="2174"/>
      <c r="E115" s="2174"/>
      <c r="F115" s="2175"/>
      <c r="G115" s="788"/>
    </row>
    <row r="116" spans="2:7" s="786" customFormat="1">
      <c r="B116" s="784"/>
      <c r="C116" s="2176"/>
      <c r="D116" s="2177"/>
      <c r="E116" s="2177"/>
      <c r="F116" s="2178"/>
      <c r="G116" s="788"/>
    </row>
    <row r="117" spans="2:7" s="786" customFormat="1" ht="12.75">
      <c r="B117" s="1727" t="s">
        <v>838</v>
      </c>
      <c r="C117" s="783"/>
      <c r="D117" s="783"/>
      <c r="E117" s="783"/>
      <c r="F117" s="785"/>
      <c r="G117" s="788"/>
    </row>
    <row r="118" spans="2:7" s="786" customFormat="1">
      <c r="B118" s="784"/>
      <c r="C118" s="2170"/>
      <c r="D118" s="2171"/>
      <c r="E118" s="2171"/>
      <c r="F118" s="2172"/>
      <c r="G118" s="788"/>
    </row>
    <row r="119" spans="2:7" s="786" customFormat="1">
      <c r="B119" s="784"/>
      <c r="C119" s="2173"/>
      <c r="D119" s="2174"/>
      <c r="E119" s="2174"/>
      <c r="F119" s="2175"/>
      <c r="G119" s="788"/>
    </row>
    <row r="120" spans="2:7" s="786" customFormat="1">
      <c r="B120" s="784"/>
      <c r="C120" s="2173"/>
      <c r="D120" s="2174"/>
      <c r="E120" s="2174"/>
      <c r="F120" s="2175"/>
      <c r="G120" s="788"/>
    </row>
    <row r="121" spans="2:7" s="786" customFormat="1">
      <c r="B121" s="784"/>
      <c r="C121" s="2173"/>
      <c r="D121" s="2174"/>
      <c r="E121" s="2174"/>
      <c r="F121" s="2175"/>
      <c r="G121" s="788"/>
    </row>
    <row r="122" spans="2:7" s="786" customFormat="1">
      <c r="B122" s="784"/>
      <c r="C122" s="2176"/>
      <c r="D122" s="2177"/>
      <c r="E122" s="2177"/>
      <c r="F122" s="2178"/>
      <c r="G122" s="788"/>
    </row>
    <row r="123" spans="2:7" s="786" customFormat="1">
      <c r="B123" s="787"/>
      <c r="C123" s="788"/>
      <c r="D123" s="788"/>
      <c r="E123" s="788"/>
      <c r="F123" s="788"/>
      <c r="G123" s="788"/>
    </row>
    <row r="124" spans="2:7" s="786" customFormat="1" ht="51.75" customHeight="1">
      <c r="B124" s="2183" t="s">
        <v>841</v>
      </c>
      <c r="C124" s="2183"/>
      <c r="D124" s="2183"/>
      <c r="E124" s="2183"/>
      <c r="F124" s="1765"/>
      <c r="G124" s="788"/>
    </row>
    <row r="125" spans="2:7" s="786" customFormat="1" ht="13.5" customHeight="1">
      <c r="B125" s="2179" t="s">
        <v>810</v>
      </c>
      <c r="C125" s="2179"/>
      <c r="D125" s="2179"/>
      <c r="E125" s="2179"/>
    </row>
    <row r="126" spans="2:7" s="786" customFormat="1" ht="12.75">
      <c r="B126" s="2182" t="s">
        <v>947</v>
      </c>
      <c r="C126" s="2182"/>
      <c r="D126" s="2182"/>
      <c r="E126" s="2182"/>
      <c r="F126" s="2182"/>
      <c r="G126" s="788"/>
    </row>
    <row r="127" spans="2:7" s="786" customFormat="1">
      <c r="B127" s="784"/>
      <c r="C127" s="2170"/>
      <c r="D127" s="2171"/>
      <c r="E127" s="2171"/>
      <c r="F127" s="2172"/>
      <c r="G127" s="788"/>
    </row>
    <row r="128" spans="2:7" s="786" customFormat="1">
      <c r="B128" s="784"/>
      <c r="C128" s="2173"/>
      <c r="D128" s="2174"/>
      <c r="E128" s="2174"/>
      <c r="F128" s="2175"/>
      <c r="G128" s="788"/>
    </row>
    <row r="129" spans="2:13" s="786" customFormat="1">
      <c r="B129" s="784"/>
      <c r="C129" s="2173"/>
      <c r="D129" s="2174"/>
      <c r="E129" s="2174"/>
      <c r="F129" s="2175"/>
      <c r="G129" s="788"/>
    </row>
    <row r="130" spans="2:13" s="786" customFormat="1">
      <c r="B130" s="784"/>
      <c r="C130" s="2173"/>
      <c r="D130" s="2174"/>
      <c r="E130" s="2174"/>
      <c r="F130" s="2175"/>
      <c r="G130" s="788"/>
    </row>
    <row r="131" spans="2:13" s="786" customFormat="1" ht="92.25" customHeight="1">
      <c r="B131" s="784"/>
      <c r="C131" s="2176"/>
      <c r="D131" s="2177"/>
      <c r="E131" s="2177"/>
      <c r="F131" s="2178"/>
      <c r="G131" s="788"/>
    </row>
    <row r="132" spans="2:13" s="786" customFormat="1" ht="12.75">
      <c r="B132" s="2181" t="s">
        <v>872</v>
      </c>
      <c r="C132" s="2181"/>
      <c r="D132" s="2181"/>
      <c r="E132" s="2181"/>
      <c r="F132" s="1765"/>
      <c r="G132" s="785"/>
      <c r="H132" s="724"/>
      <c r="I132" s="1732" t="str">
        <f>IF(F132="Yes", "Enter duplicative other disaster-related assitance amounts in  payments in Cells F24-F26 above", " ")</f>
        <v xml:space="preserve"> </v>
      </c>
      <c r="J132" s="1732"/>
      <c r="K132" s="1732"/>
      <c r="L132" s="1732"/>
      <c r="M132" s="1732"/>
    </row>
    <row r="133" spans="2:13" s="786" customFormat="1">
      <c r="B133" s="784"/>
      <c r="C133" s="788"/>
      <c r="D133" s="788"/>
      <c r="E133" s="788"/>
      <c r="F133" s="788"/>
      <c r="G133" s="788"/>
    </row>
    <row r="134" spans="2:13" s="786" customFormat="1">
      <c r="B134" s="784"/>
      <c r="C134" s="788"/>
      <c r="D134" s="788"/>
      <c r="E134" s="788"/>
      <c r="F134" s="788"/>
      <c r="G134" s="788"/>
    </row>
    <row r="135" spans="2:13" s="786" customFormat="1">
      <c r="B135" s="784"/>
      <c r="C135" s="788"/>
      <c r="D135" s="788"/>
      <c r="E135" s="788"/>
      <c r="F135" s="788"/>
      <c r="G135" s="788"/>
    </row>
    <row r="136" spans="2:13" s="786" customFormat="1">
      <c r="B136" s="784"/>
      <c r="C136" s="788"/>
      <c r="D136" s="788"/>
      <c r="E136" s="788"/>
      <c r="F136" s="788"/>
      <c r="G136" s="788"/>
    </row>
    <row r="137" spans="2:13" s="786" customFormat="1" ht="85.5" customHeight="1">
      <c r="B137" s="784"/>
      <c r="C137" s="788"/>
      <c r="D137" s="788"/>
      <c r="E137" s="788"/>
      <c r="F137" s="788"/>
      <c r="G137" s="788"/>
    </row>
    <row r="138" spans="2:13" s="786" customFormat="1">
      <c r="B138" s="787"/>
      <c r="C138" s="788"/>
      <c r="D138" s="788"/>
      <c r="E138" s="788"/>
      <c r="F138" s="788"/>
      <c r="G138" s="788"/>
    </row>
    <row r="139" spans="2:13" s="786" customFormat="1">
      <c r="B139" s="787"/>
      <c r="C139" s="788"/>
      <c r="D139" s="788"/>
      <c r="E139" s="788"/>
      <c r="F139" s="788"/>
      <c r="G139" s="788"/>
    </row>
    <row r="140" spans="2:13" s="786" customFormat="1">
      <c r="B140" s="787"/>
      <c r="C140" s="788"/>
      <c r="D140" s="788"/>
      <c r="E140" s="788"/>
      <c r="F140" s="788"/>
      <c r="G140" s="788"/>
    </row>
    <row r="141" spans="2:13" s="786" customFormat="1">
      <c r="B141" s="787"/>
      <c r="C141" s="788"/>
      <c r="D141" s="788"/>
      <c r="E141" s="788"/>
      <c r="F141" s="788"/>
      <c r="G141" s="788"/>
    </row>
    <row r="142" spans="2:13" s="786" customFormat="1">
      <c r="B142" s="787"/>
      <c r="C142" s="788"/>
      <c r="D142" s="788"/>
      <c r="E142" s="788"/>
      <c r="F142" s="788"/>
      <c r="G142" s="788"/>
    </row>
    <row r="143" spans="2:13" s="786" customFormat="1">
      <c r="B143" s="787"/>
      <c r="C143" s="788"/>
      <c r="D143" s="788"/>
      <c r="E143" s="788"/>
      <c r="F143" s="788"/>
      <c r="G143" s="788"/>
    </row>
    <row r="144" spans="2:13" s="786" customFormat="1">
      <c r="B144" s="787"/>
      <c r="C144" s="788"/>
      <c r="D144" s="788"/>
      <c r="E144" s="788"/>
      <c r="F144" s="788"/>
      <c r="G144" s="788"/>
    </row>
    <row r="145" spans="2:7" s="786" customFormat="1">
      <c r="B145" s="787"/>
      <c r="C145" s="788"/>
      <c r="D145" s="788"/>
      <c r="E145" s="788"/>
      <c r="F145" s="788"/>
      <c r="G145" s="788"/>
    </row>
    <row r="146" spans="2:7" s="786" customFormat="1">
      <c r="B146" s="787"/>
      <c r="C146" s="788"/>
      <c r="D146" s="788"/>
      <c r="E146" s="788"/>
      <c r="F146" s="788"/>
      <c r="G146" s="788"/>
    </row>
    <row r="147" spans="2:7" s="786" customFormat="1">
      <c r="B147" s="787"/>
      <c r="C147" s="788"/>
      <c r="D147" s="788"/>
      <c r="E147" s="788"/>
      <c r="F147" s="788"/>
      <c r="G147" s="788"/>
    </row>
    <row r="148" spans="2:7" s="786" customFormat="1">
      <c r="B148" s="787"/>
      <c r="C148" s="788"/>
      <c r="D148" s="788"/>
      <c r="E148" s="788"/>
      <c r="F148" s="788"/>
      <c r="G148" s="788"/>
    </row>
    <row r="149" spans="2:7" s="786" customFormat="1">
      <c r="B149" s="787"/>
      <c r="C149" s="788"/>
      <c r="D149" s="788"/>
      <c r="E149" s="788"/>
      <c r="F149" s="788"/>
      <c r="G149" s="788"/>
    </row>
    <row r="150" spans="2:7" s="786" customFormat="1">
      <c r="B150" s="787"/>
      <c r="C150" s="788"/>
      <c r="D150" s="788"/>
      <c r="E150" s="788"/>
      <c r="F150" s="788"/>
      <c r="G150" s="788"/>
    </row>
    <row r="151" spans="2:7" s="786" customFormat="1">
      <c r="B151" s="787"/>
      <c r="C151" s="788"/>
      <c r="D151" s="788"/>
      <c r="E151" s="788"/>
      <c r="F151" s="788"/>
      <c r="G151" s="788"/>
    </row>
    <row r="152" spans="2:7" s="786" customFormat="1">
      <c r="B152" s="787"/>
      <c r="C152" s="788"/>
      <c r="D152" s="788"/>
      <c r="E152" s="788"/>
      <c r="F152" s="788"/>
      <c r="G152" s="788"/>
    </row>
    <row r="153" spans="2:7" s="786" customFormat="1">
      <c r="B153" s="787"/>
      <c r="C153" s="788"/>
      <c r="D153" s="788"/>
      <c r="E153" s="788"/>
      <c r="F153" s="788"/>
      <c r="G153" s="788"/>
    </row>
    <row r="154" spans="2:7" s="786" customFormat="1">
      <c r="B154" s="787"/>
      <c r="C154" s="788"/>
      <c r="D154" s="788"/>
      <c r="E154" s="788"/>
      <c r="F154" s="788"/>
      <c r="G154" s="788"/>
    </row>
    <row r="155" spans="2:7" s="786" customFormat="1">
      <c r="B155" s="787"/>
      <c r="C155" s="788"/>
      <c r="D155" s="788"/>
      <c r="E155" s="788"/>
      <c r="F155" s="788"/>
      <c r="G155" s="788"/>
    </row>
    <row r="156" spans="2:7" s="786" customFormat="1">
      <c r="B156" s="787"/>
      <c r="C156" s="788"/>
      <c r="D156" s="788"/>
      <c r="E156" s="788"/>
      <c r="F156" s="788"/>
      <c r="G156" s="788"/>
    </row>
    <row r="157" spans="2:7" s="786" customFormat="1">
      <c r="B157" s="787"/>
      <c r="C157" s="788"/>
      <c r="D157" s="788"/>
      <c r="E157" s="788"/>
      <c r="F157" s="788"/>
      <c r="G157" s="788"/>
    </row>
    <row r="158" spans="2:7" s="786" customFormat="1">
      <c r="B158" s="787"/>
      <c r="C158" s="788"/>
      <c r="D158" s="788"/>
      <c r="E158" s="788"/>
      <c r="F158" s="788"/>
      <c r="G158" s="788"/>
    </row>
    <row r="159" spans="2:7" s="786" customFormat="1">
      <c r="B159" s="787"/>
      <c r="C159" s="788"/>
      <c r="D159" s="788"/>
      <c r="E159" s="788"/>
      <c r="F159" s="788"/>
      <c r="G159" s="788"/>
    </row>
    <row r="160" spans="2:7" s="786" customFormat="1">
      <c r="B160" s="787"/>
      <c r="C160" s="788"/>
      <c r="D160" s="788"/>
      <c r="E160" s="788"/>
      <c r="F160" s="788"/>
      <c r="G160" s="788"/>
    </row>
    <row r="161" spans="2:7" s="786" customFormat="1">
      <c r="B161" s="787"/>
      <c r="C161" s="788"/>
      <c r="D161" s="788"/>
      <c r="E161" s="788"/>
      <c r="F161" s="788"/>
      <c r="G161" s="788"/>
    </row>
    <row r="162" spans="2:7" s="786" customFormat="1">
      <c r="B162" s="787"/>
      <c r="C162" s="788"/>
      <c r="D162" s="788"/>
      <c r="E162" s="788"/>
      <c r="F162" s="788"/>
      <c r="G162" s="788"/>
    </row>
    <row r="163" spans="2:7" s="786" customFormat="1">
      <c r="B163" s="787"/>
      <c r="C163" s="788"/>
      <c r="D163" s="788"/>
      <c r="E163" s="788"/>
      <c r="F163" s="788"/>
      <c r="G163" s="788"/>
    </row>
    <row r="164" spans="2:7" s="786" customFormat="1">
      <c r="B164" s="787"/>
      <c r="C164" s="788"/>
      <c r="D164" s="788"/>
      <c r="E164" s="788"/>
      <c r="F164" s="788"/>
      <c r="G164" s="788"/>
    </row>
    <row r="165" spans="2:7" s="786" customFormat="1">
      <c r="B165" s="787"/>
      <c r="C165" s="788"/>
      <c r="D165" s="788"/>
      <c r="E165" s="788"/>
      <c r="F165" s="788"/>
      <c r="G165" s="788"/>
    </row>
    <row r="166" spans="2:7" s="786" customFormat="1">
      <c r="B166" s="787"/>
      <c r="C166" s="788"/>
      <c r="D166" s="788"/>
      <c r="E166" s="788"/>
      <c r="F166" s="788"/>
      <c r="G166" s="788"/>
    </row>
    <row r="167" spans="2:7" s="786" customFormat="1">
      <c r="B167" s="787"/>
      <c r="C167" s="788"/>
      <c r="D167" s="788"/>
      <c r="E167" s="788"/>
      <c r="F167" s="788"/>
      <c r="G167" s="788"/>
    </row>
    <row r="168" spans="2:7" s="786" customFormat="1">
      <c r="B168" s="787"/>
      <c r="C168" s="788"/>
      <c r="D168" s="788"/>
      <c r="E168" s="788"/>
      <c r="F168" s="788"/>
      <c r="G168" s="788"/>
    </row>
    <row r="169" spans="2:7" s="786" customFormat="1">
      <c r="B169" s="787"/>
      <c r="C169" s="788"/>
      <c r="D169" s="788"/>
      <c r="E169" s="788"/>
      <c r="F169" s="788"/>
      <c r="G169" s="788"/>
    </row>
    <row r="170" spans="2:7" s="786" customFormat="1">
      <c r="B170" s="787"/>
      <c r="C170" s="788"/>
      <c r="D170" s="788"/>
      <c r="E170" s="788"/>
      <c r="F170" s="788"/>
      <c r="G170" s="788"/>
    </row>
    <row r="171" spans="2:7" s="786" customFormat="1">
      <c r="B171" s="787"/>
      <c r="C171" s="788"/>
      <c r="D171" s="788"/>
      <c r="E171" s="788"/>
      <c r="F171" s="788"/>
      <c r="G171" s="788"/>
    </row>
    <row r="172" spans="2:7" s="786" customFormat="1">
      <c r="B172" s="787"/>
      <c r="C172" s="788"/>
      <c r="D172" s="788"/>
      <c r="E172" s="788"/>
      <c r="F172" s="788"/>
      <c r="G172" s="788"/>
    </row>
    <row r="173" spans="2:7" s="786" customFormat="1">
      <c r="B173" s="787"/>
      <c r="C173" s="788"/>
      <c r="D173" s="788"/>
      <c r="E173" s="788"/>
      <c r="F173" s="788"/>
      <c r="G173" s="788"/>
    </row>
    <row r="174" spans="2:7" s="786" customFormat="1">
      <c r="B174" s="787"/>
      <c r="C174" s="788"/>
      <c r="D174" s="788"/>
      <c r="E174" s="788"/>
      <c r="F174" s="788"/>
      <c r="G174" s="788"/>
    </row>
    <row r="175" spans="2:7" s="786" customFormat="1">
      <c r="B175" s="787"/>
      <c r="C175" s="788"/>
      <c r="D175" s="788"/>
      <c r="E175" s="788"/>
      <c r="F175" s="788"/>
      <c r="G175" s="788"/>
    </row>
    <row r="176" spans="2:7" s="786" customFormat="1">
      <c r="B176" s="787"/>
      <c r="C176" s="788"/>
      <c r="D176" s="788"/>
      <c r="E176" s="788"/>
      <c r="F176" s="788"/>
      <c r="G176" s="788"/>
    </row>
    <row r="177" spans="2:7" s="786" customFormat="1">
      <c r="B177" s="787"/>
      <c r="C177" s="788"/>
      <c r="D177" s="788"/>
      <c r="E177" s="788"/>
      <c r="F177" s="788"/>
      <c r="G177" s="788"/>
    </row>
    <row r="178" spans="2:7" s="786" customFormat="1">
      <c r="B178" s="787"/>
      <c r="C178" s="788"/>
      <c r="D178" s="788"/>
      <c r="E178" s="788"/>
      <c r="F178" s="788"/>
      <c r="G178" s="788"/>
    </row>
    <row r="179" spans="2:7" s="786" customFormat="1">
      <c r="B179" s="787"/>
      <c r="C179" s="788"/>
      <c r="D179" s="788"/>
      <c r="E179" s="788"/>
      <c r="F179" s="788"/>
      <c r="G179" s="788"/>
    </row>
    <row r="180" spans="2:7" s="786" customFormat="1">
      <c r="B180" s="787"/>
      <c r="C180" s="788"/>
      <c r="D180" s="788"/>
      <c r="E180" s="788"/>
      <c r="F180" s="788"/>
      <c r="G180" s="788"/>
    </row>
    <row r="181" spans="2:7" s="786" customFormat="1">
      <c r="B181" s="787"/>
      <c r="C181" s="788"/>
      <c r="D181" s="788"/>
      <c r="E181" s="788"/>
      <c r="F181" s="788"/>
      <c r="G181" s="788"/>
    </row>
    <row r="182" spans="2:7" s="786" customFormat="1">
      <c r="B182" s="787"/>
      <c r="C182" s="788"/>
      <c r="D182" s="788"/>
      <c r="E182" s="788"/>
      <c r="F182" s="788"/>
      <c r="G182" s="788"/>
    </row>
    <row r="183" spans="2:7" s="786" customFormat="1">
      <c r="B183" s="787"/>
      <c r="C183" s="788"/>
      <c r="D183" s="788"/>
      <c r="E183" s="788"/>
      <c r="F183" s="788"/>
      <c r="G183" s="788"/>
    </row>
    <row r="184" spans="2:7" s="786" customFormat="1">
      <c r="B184" s="787"/>
      <c r="C184" s="788"/>
      <c r="D184" s="788"/>
      <c r="E184" s="788"/>
      <c r="F184" s="788"/>
      <c r="G184" s="788"/>
    </row>
    <row r="185" spans="2:7" s="786" customFormat="1">
      <c r="B185" s="787"/>
      <c r="C185" s="788"/>
      <c r="D185" s="788"/>
      <c r="E185" s="788"/>
      <c r="F185" s="788"/>
      <c r="G185" s="788"/>
    </row>
    <row r="186" spans="2:7" s="786" customFormat="1">
      <c r="B186" s="787"/>
      <c r="C186" s="788"/>
      <c r="D186" s="788"/>
      <c r="E186" s="788"/>
      <c r="F186" s="788"/>
      <c r="G186" s="788"/>
    </row>
    <row r="187" spans="2:7" s="786" customFormat="1">
      <c r="B187" s="787"/>
      <c r="C187" s="788"/>
      <c r="D187" s="788"/>
      <c r="E187" s="788"/>
      <c r="F187" s="788"/>
      <c r="G187" s="788"/>
    </row>
    <row r="188" spans="2:7" s="786" customFormat="1">
      <c r="B188" s="787"/>
      <c r="C188" s="788"/>
      <c r="D188" s="788"/>
      <c r="E188" s="788"/>
      <c r="F188" s="788"/>
      <c r="G188" s="788"/>
    </row>
    <row r="189" spans="2:7" s="786" customFormat="1">
      <c r="B189" s="787"/>
      <c r="C189" s="788"/>
      <c r="D189" s="788"/>
      <c r="E189" s="788"/>
      <c r="F189" s="788"/>
      <c r="G189" s="788"/>
    </row>
    <row r="190" spans="2:7" s="786" customFormat="1">
      <c r="B190" s="787"/>
      <c r="C190" s="788"/>
      <c r="D190" s="788"/>
      <c r="E190" s="788"/>
      <c r="F190" s="788"/>
      <c r="G190" s="788"/>
    </row>
    <row r="191" spans="2:7" s="786" customFormat="1">
      <c r="B191" s="787"/>
      <c r="C191" s="788"/>
      <c r="D191" s="788"/>
      <c r="E191" s="788"/>
      <c r="F191" s="788"/>
      <c r="G191" s="788"/>
    </row>
    <row r="192" spans="2:7" s="786" customFormat="1">
      <c r="B192" s="787"/>
      <c r="C192" s="788"/>
      <c r="D192" s="788"/>
      <c r="E192" s="788"/>
      <c r="F192" s="788"/>
      <c r="G192" s="788"/>
    </row>
    <row r="193" spans="2:7" s="786" customFormat="1">
      <c r="B193" s="787"/>
      <c r="C193" s="788"/>
      <c r="D193" s="788"/>
      <c r="E193" s="788"/>
      <c r="F193" s="788"/>
      <c r="G193" s="788"/>
    </row>
    <row r="194" spans="2:7" s="786" customFormat="1">
      <c r="B194" s="787"/>
      <c r="C194" s="788"/>
      <c r="D194" s="788"/>
      <c r="E194" s="788"/>
      <c r="F194" s="788"/>
      <c r="G194" s="788"/>
    </row>
    <row r="195" spans="2:7" s="786" customFormat="1">
      <c r="B195" s="787"/>
      <c r="C195" s="788"/>
      <c r="D195" s="788"/>
      <c r="E195" s="788"/>
      <c r="F195" s="788"/>
      <c r="G195" s="788"/>
    </row>
    <row r="196" spans="2:7" s="786" customFormat="1">
      <c r="B196" s="787"/>
      <c r="C196" s="788"/>
      <c r="D196" s="788"/>
      <c r="E196" s="788"/>
      <c r="F196" s="788"/>
      <c r="G196" s="788"/>
    </row>
    <row r="197" spans="2:7" s="786" customFormat="1">
      <c r="B197" s="787"/>
      <c r="C197" s="788"/>
      <c r="D197" s="788"/>
      <c r="E197" s="788"/>
      <c r="F197" s="788"/>
      <c r="G197" s="788"/>
    </row>
    <row r="198" spans="2:7" s="786" customFormat="1">
      <c r="B198" s="787"/>
      <c r="C198" s="788"/>
      <c r="D198" s="788"/>
      <c r="E198" s="788"/>
      <c r="F198" s="788"/>
      <c r="G198" s="788"/>
    </row>
    <row r="199" spans="2:7" s="786" customFormat="1">
      <c r="B199" s="787"/>
      <c r="C199" s="788"/>
      <c r="D199" s="788"/>
      <c r="E199" s="788"/>
      <c r="F199" s="788"/>
      <c r="G199" s="788"/>
    </row>
    <row r="200" spans="2:7" s="786" customFormat="1">
      <c r="B200" s="787"/>
      <c r="C200" s="788"/>
      <c r="D200" s="788"/>
      <c r="E200" s="788"/>
      <c r="F200" s="788"/>
      <c r="G200" s="788"/>
    </row>
    <row r="201" spans="2:7" s="786" customFormat="1">
      <c r="B201" s="787"/>
      <c r="C201" s="788"/>
      <c r="D201" s="788"/>
      <c r="E201" s="788"/>
      <c r="F201" s="788"/>
      <c r="G201" s="788"/>
    </row>
    <row r="202" spans="2:7" s="786" customFormat="1">
      <c r="B202" s="787"/>
      <c r="C202" s="788"/>
      <c r="D202" s="788"/>
      <c r="E202" s="788"/>
      <c r="F202" s="788"/>
      <c r="G202" s="788"/>
    </row>
    <row r="203" spans="2:7" s="786" customFormat="1">
      <c r="B203" s="787"/>
      <c r="C203" s="788"/>
      <c r="D203" s="788"/>
      <c r="E203" s="788"/>
      <c r="F203" s="788"/>
      <c r="G203" s="788"/>
    </row>
    <row r="204" spans="2:7" s="786" customFormat="1">
      <c r="B204" s="787"/>
      <c r="C204" s="788"/>
      <c r="D204" s="788"/>
      <c r="E204" s="788"/>
      <c r="F204" s="788"/>
      <c r="G204" s="788"/>
    </row>
    <row r="205" spans="2:7" s="786" customFormat="1">
      <c r="B205" s="787"/>
      <c r="C205" s="788"/>
      <c r="D205" s="788"/>
      <c r="E205" s="788"/>
      <c r="F205" s="788"/>
      <c r="G205" s="788"/>
    </row>
    <row r="206" spans="2:7" s="786" customFormat="1">
      <c r="B206" s="787"/>
      <c r="C206" s="788"/>
      <c r="D206" s="788"/>
      <c r="E206" s="788"/>
      <c r="F206" s="788"/>
      <c r="G206" s="788"/>
    </row>
    <row r="207" spans="2:7" s="786" customFormat="1">
      <c r="B207" s="787"/>
      <c r="C207" s="788"/>
      <c r="D207" s="788"/>
      <c r="E207" s="788"/>
      <c r="F207" s="788"/>
      <c r="G207" s="788"/>
    </row>
    <row r="208" spans="2:7" s="786" customFormat="1">
      <c r="B208" s="787"/>
      <c r="C208" s="788"/>
      <c r="D208" s="788"/>
      <c r="E208" s="788"/>
      <c r="F208" s="788"/>
      <c r="G208" s="788"/>
    </row>
    <row r="209" spans="2:7" s="786" customFormat="1">
      <c r="B209" s="787"/>
      <c r="C209" s="788"/>
      <c r="D209" s="788"/>
      <c r="E209" s="788"/>
      <c r="F209" s="788"/>
      <c r="G209" s="788"/>
    </row>
    <row r="210" spans="2:7" s="786" customFormat="1">
      <c r="B210" s="787"/>
      <c r="C210" s="788"/>
      <c r="D210" s="788"/>
      <c r="E210" s="788"/>
      <c r="F210" s="788"/>
      <c r="G210" s="788"/>
    </row>
    <row r="211" spans="2:7" s="786" customFormat="1">
      <c r="B211" s="787"/>
      <c r="C211" s="788"/>
      <c r="D211" s="788"/>
      <c r="E211" s="788"/>
      <c r="F211" s="788"/>
      <c r="G211" s="788"/>
    </row>
    <row r="212" spans="2:7" s="786" customFormat="1">
      <c r="B212" s="787"/>
      <c r="C212" s="788"/>
      <c r="D212" s="788"/>
      <c r="E212" s="788"/>
      <c r="F212" s="788"/>
      <c r="G212" s="788"/>
    </row>
    <row r="213" spans="2:7" s="786" customFormat="1">
      <c r="B213" s="787"/>
      <c r="C213" s="788"/>
      <c r="D213" s="788"/>
      <c r="E213" s="788"/>
      <c r="F213" s="788"/>
      <c r="G213" s="788"/>
    </row>
    <row r="214" spans="2:7" s="786" customFormat="1">
      <c r="B214" s="787"/>
      <c r="C214" s="788"/>
      <c r="D214" s="788"/>
      <c r="E214" s="788"/>
      <c r="F214" s="788"/>
      <c r="G214" s="788"/>
    </row>
    <row r="215" spans="2:7" s="786" customFormat="1">
      <c r="B215" s="787"/>
      <c r="C215" s="788"/>
      <c r="D215" s="788"/>
      <c r="E215" s="788"/>
      <c r="F215" s="788"/>
      <c r="G215" s="788"/>
    </row>
    <row r="216" spans="2:7" s="786" customFormat="1">
      <c r="B216" s="787"/>
      <c r="C216" s="788"/>
      <c r="D216" s="788"/>
      <c r="E216" s="788"/>
      <c r="F216" s="788"/>
      <c r="G216" s="788"/>
    </row>
    <row r="217" spans="2:7" s="786" customFormat="1">
      <c r="B217" s="787"/>
      <c r="C217" s="788"/>
      <c r="D217" s="788"/>
      <c r="E217" s="788"/>
      <c r="F217" s="788"/>
      <c r="G217" s="788"/>
    </row>
    <row r="218" spans="2:7" s="786" customFormat="1">
      <c r="B218" s="787"/>
      <c r="C218" s="788"/>
      <c r="D218" s="788"/>
      <c r="E218" s="788"/>
      <c r="F218" s="788"/>
      <c r="G218" s="788"/>
    </row>
    <row r="219" spans="2:7" s="786" customFormat="1">
      <c r="B219" s="787"/>
      <c r="C219" s="788"/>
      <c r="D219" s="788"/>
      <c r="E219" s="788"/>
      <c r="F219" s="788"/>
      <c r="G219" s="788"/>
    </row>
    <row r="220" spans="2:7" s="786" customFormat="1">
      <c r="B220" s="787"/>
      <c r="C220" s="788"/>
      <c r="D220" s="788"/>
      <c r="E220" s="788"/>
      <c r="F220" s="788"/>
      <c r="G220" s="788"/>
    </row>
    <row r="221" spans="2:7" s="786" customFormat="1">
      <c r="B221" s="787"/>
      <c r="C221" s="788"/>
      <c r="D221" s="788"/>
      <c r="E221" s="788"/>
      <c r="F221" s="788"/>
      <c r="G221" s="788"/>
    </row>
    <row r="222" spans="2:7" s="786" customFormat="1">
      <c r="B222" s="787"/>
      <c r="C222" s="788"/>
      <c r="D222" s="788"/>
      <c r="E222" s="788"/>
      <c r="F222" s="788"/>
      <c r="G222" s="788"/>
    </row>
    <row r="223" spans="2:7" s="786" customFormat="1">
      <c r="B223" s="787"/>
      <c r="C223" s="788"/>
      <c r="D223" s="788"/>
      <c r="E223" s="788"/>
      <c r="F223" s="788"/>
      <c r="G223" s="788"/>
    </row>
    <row r="224" spans="2:7" s="786" customFormat="1">
      <c r="B224" s="787"/>
      <c r="C224" s="788"/>
      <c r="D224" s="788"/>
      <c r="E224" s="788"/>
      <c r="F224" s="788"/>
      <c r="G224" s="788"/>
    </row>
    <row r="225" spans="2:7" s="786" customFormat="1">
      <c r="B225" s="787"/>
      <c r="C225" s="788"/>
      <c r="D225" s="788"/>
      <c r="E225" s="788"/>
      <c r="F225" s="788"/>
      <c r="G225" s="788"/>
    </row>
    <row r="226" spans="2:7" s="786" customFormat="1">
      <c r="B226" s="787"/>
      <c r="C226" s="788"/>
      <c r="D226" s="788"/>
      <c r="E226" s="788"/>
      <c r="F226" s="788"/>
      <c r="G226" s="788"/>
    </row>
    <row r="227" spans="2:7" s="786" customFormat="1">
      <c r="B227" s="787"/>
      <c r="C227" s="788"/>
      <c r="D227" s="788"/>
      <c r="E227" s="788"/>
      <c r="F227" s="788"/>
      <c r="G227" s="788"/>
    </row>
    <row r="228" spans="2:7" s="786" customFormat="1">
      <c r="B228" s="787"/>
      <c r="C228" s="788"/>
      <c r="D228" s="788"/>
      <c r="E228" s="788"/>
      <c r="F228" s="788"/>
      <c r="G228" s="788"/>
    </row>
    <row r="229" spans="2:7" s="786" customFormat="1">
      <c r="B229" s="787"/>
      <c r="C229" s="788"/>
      <c r="D229" s="788"/>
      <c r="E229" s="788"/>
      <c r="F229" s="788"/>
      <c r="G229" s="788"/>
    </row>
    <row r="230" spans="2:7" s="786" customFormat="1">
      <c r="B230" s="787"/>
      <c r="C230" s="788"/>
      <c r="D230" s="788"/>
      <c r="E230" s="788"/>
      <c r="F230" s="788"/>
      <c r="G230" s="788"/>
    </row>
    <row r="231" spans="2:7" s="786" customFormat="1">
      <c r="B231" s="787"/>
      <c r="C231" s="788"/>
      <c r="D231" s="788"/>
      <c r="E231" s="788"/>
      <c r="F231" s="788"/>
      <c r="G231" s="788"/>
    </row>
    <row r="232" spans="2:7" s="786" customFormat="1">
      <c r="B232" s="787"/>
      <c r="C232" s="788"/>
      <c r="D232" s="788"/>
      <c r="E232" s="788"/>
      <c r="F232" s="788"/>
      <c r="G232" s="788"/>
    </row>
    <row r="233" spans="2:7" s="786" customFormat="1">
      <c r="B233" s="787"/>
      <c r="C233" s="788"/>
      <c r="D233" s="788"/>
      <c r="E233" s="788"/>
      <c r="F233" s="788"/>
      <c r="G233" s="788"/>
    </row>
    <row r="234" spans="2:7" s="786" customFormat="1">
      <c r="B234" s="787"/>
      <c r="C234" s="788"/>
      <c r="D234" s="788"/>
      <c r="E234" s="788"/>
      <c r="F234" s="788"/>
      <c r="G234" s="788"/>
    </row>
    <row r="235" spans="2:7" s="786" customFormat="1">
      <c r="B235" s="787"/>
      <c r="C235" s="788"/>
      <c r="D235" s="788"/>
      <c r="E235" s="788"/>
      <c r="F235" s="788"/>
      <c r="G235" s="788"/>
    </row>
    <row r="236" spans="2:7" s="786" customFormat="1">
      <c r="B236" s="787"/>
      <c r="C236" s="788"/>
      <c r="D236" s="788"/>
      <c r="E236" s="788"/>
      <c r="F236" s="788"/>
      <c r="G236" s="788"/>
    </row>
    <row r="237" spans="2:7" s="786" customFormat="1">
      <c r="B237" s="787"/>
      <c r="C237" s="788"/>
      <c r="D237" s="788"/>
      <c r="E237" s="788"/>
      <c r="F237" s="788"/>
      <c r="G237" s="788"/>
    </row>
    <row r="238" spans="2:7" s="786" customFormat="1">
      <c r="B238" s="787"/>
      <c r="C238" s="788"/>
      <c r="D238" s="788"/>
      <c r="E238" s="788"/>
      <c r="F238" s="788"/>
      <c r="G238" s="788"/>
    </row>
    <row r="239" spans="2:7" s="786" customFormat="1">
      <c r="B239" s="787"/>
      <c r="C239" s="788"/>
      <c r="D239" s="788"/>
      <c r="E239" s="788"/>
      <c r="F239" s="788"/>
      <c r="G239" s="788"/>
    </row>
    <row r="240" spans="2:7" s="786" customFormat="1">
      <c r="B240" s="787"/>
      <c r="C240" s="788"/>
      <c r="D240" s="788"/>
      <c r="E240" s="788"/>
      <c r="F240" s="788"/>
      <c r="G240" s="788"/>
    </row>
    <row r="241" spans="2:7" s="786" customFormat="1">
      <c r="B241" s="787"/>
      <c r="C241" s="788"/>
      <c r="D241" s="788"/>
      <c r="E241" s="788"/>
      <c r="F241" s="788"/>
      <c r="G241" s="788"/>
    </row>
    <row r="242" spans="2:7" s="786" customFormat="1">
      <c r="B242" s="787"/>
      <c r="C242" s="788"/>
      <c r="D242" s="788"/>
      <c r="E242" s="788"/>
      <c r="F242" s="788"/>
      <c r="G242" s="788"/>
    </row>
    <row r="243" spans="2:7" s="786" customFormat="1">
      <c r="B243" s="787"/>
      <c r="C243" s="788"/>
      <c r="D243" s="788"/>
      <c r="E243" s="788"/>
      <c r="F243" s="788"/>
      <c r="G243" s="788"/>
    </row>
    <row r="244" spans="2:7" s="786" customFormat="1">
      <c r="B244" s="787"/>
      <c r="C244" s="788"/>
      <c r="D244" s="788"/>
      <c r="E244" s="788"/>
      <c r="F244" s="788"/>
      <c r="G244" s="788"/>
    </row>
    <row r="245" spans="2:7" s="786" customFormat="1">
      <c r="B245" s="787"/>
      <c r="C245" s="788"/>
      <c r="D245" s="788"/>
      <c r="E245" s="788"/>
      <c r="F245" s="788"/>
      <c r="G245" s="788"/>
    </row>
    <row r="246" spans="2:7" s="786" customFormat="1">
      <c r="B246" s="787"/>
      <c r="C246" s="788"/>
      <c r="D246" s="788"/>
      <c r="E246" s="788"/>
      <c r="F246" s="788"/>
      <c r="G246" s="788"/>
    </row>
    <row r="247" spans="2:7" s="786" customFormat="1">
      <c r="B247" s="787"/>
      <c r="C247" s="788"/>
      <c r="D247" s="788"/>
      <c r="E247" s="788"/>
      <c r="F247" s="788"/>
      <c r="G247" s="788"/>
    </row>
    <row r="248" spans="2:7" s="786" customFormat="1">
      <c r="B248" s="787"/>
      <c r="C248" s="788"/>
      <c r="D248" s="788"/>
      <c r="E248" s="788"/>
      <c r="F248" s="788"/>
      <c r="G248" s="788"/>
    </row>
    <row r="249" spans="2:7" s="786" customFormat="1">
      <c r="B249" s="787"/>
      <c r="C249" s="788"/>
      <c r="D249" s="788"/>
      <c r="E249" s="788"/>
      <c r="F249" s="788"/>
      <c r="G249" s="788"/>
    </row>
    <row r="250" spans="2:7" s="786" customFormat="1">
      <c r="B250" s="787"/>
      <c r="C250" s="788"/>
      <c r="D250" s="788"/>
      <c r="E250" s="788"/>
      <c r="F250" s="788"/>
      <c r="G250" s="788"/>
    </row>
    <row r="251" spans="2:7" s="786" customFormat="1">
      <c r="B251" s="787"/>
      <c r="C251" s="788"/>
      <c r="D251" s="788"/>
      <c r="E251" s="788"/>
      <c r="F251" s="788"/>
      <c r="G251" s="788"/>
    </row>
    <row r="252" spans="2:7" s="786" customFormat="1">
      <c r="B252" s="787"/>
      <c r="C252" s="788"/>
      <c r="D252" s="788"/>
      <c r="E252" s="788"/>
      <c r="F252" s="788"/>
      <c r="G252" s="788"/>
    </row>
    <row r="253" spans="2:7" s="786" customFormat="1">
      <c r="B253" s="787"/>
      <c r="C253" s="788"/>
      <c r="D253" s="788"/>
      <c r="E253" s="788"/>
      <c r="F253" s="788"/>
      <c r="G253" s="788"/>
    </row>
    <row r="254" spans="2:7" s="786" customFormat="1">
      <c r="B254" s="787"/>
      <c r="C254" s="788"/>
      <c r="D254" s="788"/>
      <c r="E254" s="788"/>
      <c r="F254" s="788"/>
      <c r="G254" s="788"/>
    </row>
    <row r="255" spans="2:7" s="786" customFormat="1">
      <c r="B255" s="787"/>
      <c r="C255" s="788"/>
      <c r="D255" s="788"/>
      <c r="E255" s="788"/>
      <c r="F255" s="788"/>
      <c r="G255" s="788"/>
    </row>
    <row r="256" spans="2:7" s="786" customFormat="1">
      <c r="B256" s="787"/>
      <c r="C256" s="788"/>
      <c r="D256" s="788"/>
      <c r="E256" s="788"/>
      <c r="F256" s="788"/>
      <c r="G256" s="788"/>
    </row>
    <row r="257" spans="2:7" s="786" customFormat="1">
      <c r="B257" s="787"/>
      <c r="C257" s="788"/>
      <c r="D257" s="788"/>
      <c r="E257" s="788"/>
      <c r="F257" s="788"/>
      <c r="G257" s="788"/>
    </row>
    <row r="258" spans="2:7" s="786" customFormat="1">
      <c r="B258" s="787"/>
      <c r="C258" s="788"/>
      <c r="D258" s="788"/>
      <c r="E258" s="788"/>
      <c r="F258" s="788"/>
      <c r="G258" s="788"/>
    </row>
    <row r="259" spans="2:7" s="786" customFormat="1">
      <c r="B259" s="787"/>
      <c r="C259" s="788"/>
      <c r="D259" s="788"/>
      <c r="E259" s="788"/>
      <c r="F259" s="788"/>
      <c r="G259" s="788"/>
    </row>
    <row r="260" spans="2:7" s="786" customFormat="1">
      <c r="B260" s="787"/>
      <c r="C260" s="788"/>
      <c r="D260" s="788"/>
      <c r="E260" s="788"/>
      <c r="F260" s="788"/>
      <c r="G260" s="788"/>
    </row>
    <row r="261" spans="2:7" s="786" customFormat="1">
      <c r="B261" s="787"/>
      <c r="C261" s="788"/>
      <c r="D261" s="788"/>
      <c r="E261" s="788"/>
      <c r="F261" s="788"/>
      <c r="G261" s="788"/>
    </row>
    <row r="262" spans="2:7" s="786" customFormat="1">
      <c r="B262" s="787"/>
      <c r="C262" s="788"/>
      <c r="D262" s="788"/>
      <c r="E262" s="788"/>
      <c r="F262" s="788"/>
      <c r="G262" s="788"/>
    </row>
    <row r="263" spans="2:7" s="786" customFormat="1">
      <c r="B263" s="787"/>
      <c r="C263" s="788"/>
      <c r="D263" s="788"/>
      <c r="E263" s="788"/>
      <c r="F263" s="788"/>
      <c r="G263" s="788"/>
    </row>
    <row r="264" spans="2:7" s="786" customFormat="1">
      <c r="B264" s="787"/>
      <c r="C264" s="788"/>
      <c r="D264" s="788"/>
      <c r="E264" s="788"/>
      <c r="F264" s="788"/>
      <c r="G264" s="788"/>
    </row>
    <row r="265" spans="2:7" s="786" customFormat="1">
      <c r="B265" s="787"/>
      <c r="C265" s="788"/>
      <c r="D265" s="788"/>
      <c r="E265" s="788"/>
      <c r="F265" s="788"/>
      <c r="G265" s="788"/>
    </row>
    <row r="266" spans="2:7" s="786" customFormat="1">
      <c r="B266" s="787"/>
      <c r="C266" s="788"/>
      <c r="D266" s="788"/>
      <c r="E266" s="788"/>
      <c r="F266" s="788"/>
      <c r="G266" s="788"/>
    </row>
    <row r="267" spans="2:7" s="786" customFormat="1">
      <c r="B267" s="787"/>
      <c r="C267" s="788"/>
      <c r="D267" s="788"/>
      <c r="E267" s="788"/>
      <c r="F267" s="788"/>
      <c r="G267" s="788"/>
    </row>
    <row r="268" spans="2:7" s="786" customFormat="1">
      <c r="B268" s="787"/>
      <c r="C268" s="788"/>
      <c r="D268" s="788"/>
      <c r="E268" s="788"/>
      <c r="F268" s="788"/>
      <c r="G268" s="788"/>
    </row>
    <row r="269" spans="2:7" s="786" customFormat="1">
      <c r="B269" s="787"/>
      <c r="C269" s="788"/>
      <c r="D269" s="788"/>
      <c r="E269" s="788"/>
      <c r="F269" s="788"/>
      <c r="G269" s="788"/>
    </row>
    <row r="270" spans="2:7" s="786" customFormat="1">
      <c r="B270" s="787"/>
      <c r="C270" s="788"/>
      <c r="D270" s="788"/>
      <c r="E270" s="788"/>
      <c r="F270" s="788"/>
      <c r="G270" s="788"/>
    </row>
    <row r="271" spans="2:7" s="786" customFormat="1">
      <c r="B271" s="787"/>
      <c r="C271" s="788"/>
      <c r="D271" s="788"/>
      <c r="E271" s="788"/>
      <c r="F271" s="788"/>
      <c r="G271" s="788"/>
    </row>
    <row r="272" spans="2:7" s="786" customFormat="1">
      <c r="B272" s="787"/>
      <c r="C272" s="788"/>
      <c r="D272" s="788"/>
      <c r="E272" s="788"/>
      <c r="F272" s="788"/>
      <c r="G272" s="788"/>
    </row>
    <row r="273" spans="2:7" s="786" customFormat="1">
      <c r="B273" s="787"/>
      <c r="C273" s="788"/>
      <c r="D273" s="788"/>
      <c r="E273" s="788"/>
      <c r="F273" s="788"/>
      <c r="G273" s="788"/>
    </row>
    <row r="274" spans="2:7" s="786" customFormat="1">
      <c r="B274" s="787"/>
      <c r="C274" s="788"/>
      <c r="D274" s="788"/>
      <c r="E274" s="788"/>
      <c r="F274" s="788"/>
      <c r="G274" s="788"/>
    </row>
    <row r="275" spans="2:7" s="786" customFormat="1">
      <c r="B275" s="787"/>
      <c r="C275" s="788"/>
      <c r="D275" s="788"/>
      <c r="E275" s="788"/>
      <c r="F275" s="788"/>
      <c r="G275" s="788"/>
    </row>
    <row r="276" spans="2:7" s="786" customFormat="1">
      <c r="B276" s="787"/>
      <c r="C276" s="788"/>
      <c r="D276" s="788"/>
      <c r="E276" s="788"/>
      <c r="F276" s="788"/>
      <c r="G276" s="788"/>
    </row>
    <row r="277" spans="2:7" s="786" customFormat="1">
      <c r="B277" s="787"/>
      <c r="C277" s="788"/>
      <c r="D277" s="788"/>
      <c r="E277" s="788"/>
      <c r="F277" s="788"/>
      <c r="G277" s="788"/>
    </row>
    <row r="278" spans="2:7" s="786" customFormat="1">
      <c r="B278" s="787"/>
      <c r="C278" s="788"/>
      <c r="D278" s="788"/>
      <c r="E278" s="788"/>
      <c r="F278" s="788"/>
      <c r="G278" s="788"/>
    </row>
    <row r="279" spans="2:7" s="786" customFormat="1">
      <c r="B279" s="787"/>
      <c r="C279" s="788"/>
      <c r="D279" s="788"/>
      <c r="E279" s="788"/>
      <c r="F279" s="788"/>
      <c r="G279" s="788"/>
    </row>
    <row r="280" spans="2:7" s="786" customFormat="1">
      <c r="B280" s="787"/>
      <c r="C280" s="788"/>
      <c r="D280" s="788"/>
      <c r="E280" s="788"/>
      <c r="F280" s="788"/>
      <c r="G280" s="788"/>
    </row>
    <row r="281" spans="2:7" s="786" customFormat="1">
      <c r="B281" s="787"/>
      <c r="C281" s="788"/>
      <c r="D281" s="788"/>
      <c r="E281" s="788"/>
      <c r="F281" s="788"/>
      <c r="G281" s="788"/>
    </row>
    <row r="282" spans="2:7" s="786" customFormat="1">
      <c r="B282" s="787"/>
      <c r="C282" s="788"/>
      <c r="D282" s="788"/>
      <c r="E282" s="788"/>
      <c r="F282" s="788"/>
      <c r="G282" s="788"/>
    </row>
    <row r="283" spans="2:7" s="786" customFormat="1">
      <c r="B283" s="787"/>
      <c r="C283" s="788"/>
      <c r="D283" s="788"/>
      <c r="E283" s="788"/>
      <c r="F283" s="788"/>
      <c r="G283" s="788"/>
    </row>
    <row r="284" spans="2:7" s="786" customFormat="1">
      <c r="B284" s="787"/>
      <c r="C284" s="788"/>
      <c r="D284" s="788"/>
      <c r="E284" s="788"/>
      <c r="F284" s="788"/>
      <c r="G284" s="788"/>
    </row>
    <row r="285" spans="2:7" s="786" customFormat="1">
      <c r="B285" s="787"/>
      <c r="C285" s="788"/>
      <c r="D285" s="788"/>
      <c r="E285" s="788"/>
      <c r="F285" s="788"/>
      <c r="G285" s="788"/>
    </row>
    <row r="286" spans="2:7" s="786" customFormat="1">
      <c r="B286" s="787"/>
      <c r="C286" s="788"/>
      <c r="D286" s="788"/>
      <c r="E286" s="788"/>
      <c r="F286" s="788"/>
      <c r="G286" s="788"/>
    </row>
    <row r="287" spans="2:7" s="786" customFormat="1">
      <c r="B287" s="787"/>
      <c r="C287" s="788"/>
      <c r="D287" s="788"/>
      <c r="E287" s="788"/>
      <c r="F287" s="788"/>
      <c r="G287" s="788"/>
    </row>
    <row r="288" spans="2:7" s="786" customFormat="1">
      <c r="B288" s="787"/>
      <c r="C288" s="788"/>
      <c r="D288" s="788"/>
      <c r="E288" s="788"/>
      <c r="F288" s="788"/>
      <c r="G288" s="788"/>
    </row>
    <row r="289" spans="2:7" s="786" customFormat="1">
      <c r="B289" s="787"/>
      <c r="C289" s="788"/>
      <c r="D289" s="788"/>
      <c r="E289" s="788"/>
      <c r="F289" s="788"/>
      <c r="G289" s="788"/>
    </row>
    <row r="290" spans="2:7" s="786" customFormat="1">
      <c r="B290" s="787"/>
      <c r="C290" s="788"/>
      <c r="D290" s="788"/>
      <c r="E290" s="788"/>
      <c r="F290" s="788"/>
      <c r="G290" s="788"/>
    </row>
    <row r="291" spans="2:7" s="786" customFormat="1">
      <c r="B291" s="787"/>
      <c r="C291" s="788"/>
      <c r="D291" s="788"/>
      <c r="E291" s="788"/>
      <c r="F291" s="788"/>
      <c r="G291" s="788"/>
    </row>
    <row r="292" spans="2:7" s="786" customFormat="1">
      <c r="B292" s="787"/>
      <c r="C292" s="788"/>
      <c r="D292" s="788"/>
      <c r="E292" s="788"/>
      <c r="F292" s="788"/>
      <c r="G292" s="788"/>
    </row>
    <row r="293" spans="2:7" s="786" customFormat="1">
      <c r="B293" s="787"/>
      <c r="C293" s="788"/>
      <c r="D293" s="788"/>
      <c r="E293" s="788"/>
      <c r="F293" s="788"/>
      <c r="G293" s="788"/>
    </row>
    <row r="294" spans="2:7" s="786" customFormat="1">
      <c r="B294" s="787"/>
      <c r="C294" s="788"/>
      <c r="D294" s="788"/>
      <c r="E294" s="788"/>
      <c r="F294" s="788"/>
      <c r="G294" s="788"/>
    </row>
    <row r="295" spans="2:7" s="786" customFormat="1">
      <c r="B295" s="787"/>
      <c r="C295" s="788"/>
      <c r="D295" s="788"/>
      <c r="E295" s="788"/>
      <c r="F295" s="788"/>
      <c r="G295" s="788"/>
    </row>
    <row r="296" spans="2:7" s="786" customFormat="1">
      <c r="B296" s="787"/>
      <c r="C296" s="788"/>
      <c r="D296" s="788"/>
      <c r="E296" s="788"/>
      <c r="F296" s="788"/>
      <c r="G296" s="788"/>
    </row>
    <row r="297" spans="2:7" s="786" customFormat="1">
      <c r="B297" s="787"/>
      <c r="C297" s="788"/>
      <c r="D297" s="788"/>
      <c r="E297" s="788"/>
      <c r="F297" s="788"/>
      <c r="G297" s="788"/>
    </row>
    <row r="298" spans="2:7" s="786" customFormat="1">
      <c r="B298" s="787"/>
      <c r="C298" s="788"/>
      <c r="D298" s="788"/>
      <c r="E298" s="788"/>
      <c r="F298" s="788"/>
      <c r="G298" s="788"/>
    </row>
    <row r="299" spans="2:7" s="786" customFormat="1">
      <c r="B299" s="787"/>
      <c r="C299" s="788"/>
      <c r="D299" s="788"/>
      <c r="E299" s="788"/>
      <c r="F299" s="788"/>
      <c r="G299" s="788"/>
    </row>
    <row r="300" spans="2:7" s="786" customFormat="1">
      <c r="B300" s="787"/>
      <c r="C300" s="788"/>
      <c r="D300" s="788"/>
      <c r="E300" s="788"/>
      <c r="F300" s="788"/>
      <c r="G300" s="788"/>
    </row>
    <row r="301" spans="2:7" s="786" customFormat="1">
      <c r="B301" s="787"/>
      <c r="C301" s="788"/>
      <c r="D301" s="788"/>
      <c r="E301" s="788"/>
      <c r="F301" s="788"/>
      <c r="G301" s="788"/>
    </row>
    <row r="302" spans="2:7" s="786" customFormat="1">
      <c r="B302" s="787"/>
      <c r="C302" s="788"/>
      <c r="D302" s="788"/>
      <c r="E302" s="788"/>
      <c r="F302" s="788"/>
      <c r="G302" s="788"/>
    </row>
    <row r="303" spans="2:7" s="786" customFormat="1">
      <c r="B303" s="787"/>
      <c r="C303" s="788"/>
      <c r="D303" s="788"/>
      <c r="E303" s="788"/>
      <c r="F303" s="788"/>
      <c r="G303" s="788"/>
    </row>
    <row r="304" spans="2:7" s="786" customFormat="1">
      <c r="B304" s="787"/>
      <c r="C304" s="788"/>
      <c r="D304" s="788"/>
      <c r="E304" s="788"/>
      <c r="F304" s="788"/>
      <c r="G304" s="788"/>
    </row>
    <row r="305" spans="2:7" s="786" customFormat="1">
      <c r="B305" s="787"/>
      <c r="C305" s="788"/>
      <c r="D305" s="788"/>
      <c r="E305" s="788"/>
      <c r="F305" s="788"/>
      <c r="G305" s="788"/>
    </row>
    <row r="306" spans="2:7" s="786" customFormat="1">
      <c r="B306" s="787"/>
      <c r="C306" s="788"/>
      <c r="D306" s="788"/>
      <c r="E306" s="788"/>
      <c r="F306" s="788"/>
      <c r="G306" s="788"/>
    </row>
    <row r="307" spans="2:7" s="786" customFormat="1">
      <c r="B307" s="787"/>
      <c r="C307" s="788"/>
      <c r="D307" s="788"/>
      <c r="E307" s="788"/>
      <c r="F307" s="788"/>
      <c r="G307" s="788"/>
    </row>
    <row r="308" spans="2:7" s="786" customFormat="1">
      <c r="B308" s="787"/>
      <c r="C308" s="788"/>
      <c r="D308" s="788"/>
      <c r="E308" s="788"/>
      <c r="F308" s="788"/>
      <c r="G308" s="788"/>
    </row>
    <row r="309" spans="2:7" s="786" customFormat="1">
      <c r="B309" s="787"/>
      <c r="C309" s="788"/>
      <c r="D309" s="788"/>
      <c r="E309" s="788"/>
      <c r="F309" s="788"/>
      <c r="G309" s="788"/>
    </row>
    <row r="310" spans="2:7" s="786" customFormat="1">
      <c r="B310" s="787"/>
      <c r="C310" s="788"/>
      <c r="D310" s="788"/>
      <c r="E310" s="788"/>
      <c r="F310" s="788"/>
      <c r="G310" s="788"/>
    </row>
    <row r="311" spans="2:7" s="786" customFormat="1">
      <c r="B311" s="787"/>
      <c r="C311" s="788"/>
      <c r="D311" s="788"/>
      <c r="E311" s="788"/>
      <c r="F311" s="788"/>
      <c r="G311" s="788"/>
    </row>
    <row r="312" spans="2:7" s="786" customFormat="1">
      <c r="B312" s="787"/>
      <c r="C312" s="788"/>
      <c r="D312" s="788"/>
      <c r="E312" s="788"/>
      <c r="F312" s="788"/>
      <c r="G312" s="788"/>
    </row>
    <row r="313" spans="2:7" s="786" customFormat="1">
      <c r="B313" s="787"/>
      <c r="C313" s="788"/>
      <c r="D313" s="788"/>
      <c r="E313" s="788"/>
      <c r="F313" s="788"/>
      <c r="G313" s="788"/>
    </row>
    <row r="314" spans="2:7" s="786" customFormat="1">
      <c r="B314" s="787"/>
      <c r="C314" s="788"/>
      <c r="D314" s="788"/>
      <c r="E314" s="788"/>
      <c r="F314" s="788"/>
      <c r="G314" s="788"/>
    </row>
    <row r="315" spans="2:7" s="786" customFormat="1">
      <c r="B315" s="787"/>
      <c r="C315" s="788"/>
      <c r="D315" s="788"/>
      <c r="E315" s="788"/>
      <c r="F315" s="788"/>
      <c r="G315" s="788"/>
    </row>
    <row r="316" spans="2:7" s="786" customFormat="1">
      <c r="B316" s="787"/>
      <c r="C316" s="788"/>
      <c r="D316" s="788"/>
      <c r="E316" s="788"/>
      <c r="F316" s="788"/>
      <c r="G316" s="788"/>
    </row>
    <row r="317" spans="2:7" s="786" customFormat="1">
      <c r="B317" s="787"/>
      <c r="C317" s="788"/>
      <c r="D317" s="788"/>
      <c r="E317" s="788"/>
      <c r="F317" s="788"/>
      <c r="G317" s="788"/>
    </row>
    <row r="318" spans="2:7" s="786" customFormat="1">
      <c r="B318" s="787"/>
      <c r="C318" s="788"/>
      <c r="D318" s="788"/>
      <c r="E318" s="788"/>
      <c r="F318" s="788"/>
      <c r="G318" s="788"/>
    </row>
    <row r="319" spans="2:7" s="786" customFormat="1">
      <c r="B319" s="787"/>
      <c r="C319" s="788"/>
      <c r="D319" s="788"/>
      <c r="E319" s="788"/>
      <c r="F319" s="788"/>
      <c r="G319" s="788"/>
    </row>
    <row r="320" spans="2:7" s="786" customFormat="1">
      <c r="B320" s="787"/>
      <c r="C320" s="788"/>
      <c r="D320" s="788"/>
      <c r="E320" s="788"/>
      <c r="F320" s="788"/>
      <c r="G320" s="788"/>
    </row>
    <row r="321" spans="2:7" s="786" customFormat="1">
      <c r="B321" s="787"/>
      <c r="C321" s="788"/>
      <c r="D321" s="788"/>
      <c r="E321" s="788"/>
      <c r="F321" s="788"/>
      <c r="G321" s="788"/>
    </row>
    <row r="322" spans="2:7" s="786" customFormat="1">
      <c r="B322" s="787"/>
      <c r="C322" s="788"/>
      <c r="D322" s="788"/>
      <c r="E322" s="788"/>
      <c r="F322" s="788"/>
      <c r="G322" s="788"/>
    </row>
    <row r="323" spans="2:7" s="786" customFormat="1">
      <c r="B323" s="787"/>
      <c r="C323" s="788"/>
      <c r="D323" s="788"/>
      <c r="E323" s="788"/>
      <c r="F323" s="788"/>
      <c r="G323" s="788"/>
    </row>
    <row r="324" spans="2:7" s="786" customFormat="1">
      <c r="B324" s="787"/>
      <c r="C324" s="788"/>
      <c r="D324" s="788"/>
      <c r="E324" s="788"/>
      <c r="F324" s="788"/>
      <c r="G324" s="788"/>
    </row>
    <row r="325" spans="2:7" s="786" customFormat="1">
      <c r="B325" s="787"/>
      <c r="C325" s="788"/>
      <c r="D325" s="788"/>
      <c r="E325" s="788"/>
      <c r="F325" s="788"/>
      <c r="G325" s="788"/>
    </row>
    <row r="326" spans="2:7" s="786" customFormat="1">
      <c r="B326" s="787"/>
      <c r="C326" s="788"/>
      <c r="D326" s="788"/>
      <c r="E326" s="788"/>
      <c r="F326" s="788"/>
      <c r="G326" s="788"/>
    </row>
    <row r="327" spans="2:7" s="786" customFormat="1">
      <c r="B327" s="787"/>
      <c r="C327" s="788"/>
      <c r="D327" s="788"/>
      <c r="E327" s="788"/>
      <c r="F327" s="788"/>
      <c r="G327" s="788"/>
    </row>
    <row r="328" spans="2:7" s="786" customFormat="1">
      <c r="B328" s="787"/>
      <c r="C328" s="788"/>
      <c r="D328" s="788"/>
      <c r="E328" s="788"/>
      <c r="F328" s="788"/>
      <c r="G328" s="788"/>
    </row>
    <row r="329" spans="2:7" s="786" customFormat="1">
      <c r="B329" s="787"/>
      <c r="C329" s="788"/>
      <c r="D329" s="788"/>
      <c r="E329" s="788"/>
      <c r="F329" s="788"/>
      <c r="G329" s="788"/>
    </row>
    <row r="330" spans="2:7" s="786" customFormat="1">
      <c r="B330" s="787"/>
      <c r="C330" s="788"/>
      <c r="D330" s="788"/>
      <c r="E330" s="788"/>
      <c r="F330" s="788"/>
      <c r="G330" s="788"/>
    </row>
    <row r="331" spans="2:7" s="786" customFormat="1">
      <c r="B331" s="787"/>
      <c r="C331" s="788"/>
      <c r="D331" s="788"/>
      <c r="E331" s="788"/>
      <c r="F331" s="788"/>
      <c r="G331" s="788"/>
    </row>
    <row r="332" spans="2:7" s="786" customFormat="1">
      <c r="B332" s="787"/>
      <c r="C332" s="788"/>
      <c r="D332" s="788"/>
      <c r="E332" s="788"/>
      <c r="F332" s="788"/>
      <c r="G332" s="788"/>
    </row>
    <row r="333" spans="2:7" s="786" customFormat="1">
      <c r="B333" s="787"/>
      <c r="C333" s="788"/>
      <c r="D333" s="788"/>
      <c r="E333" s="788"/>
      <c r="F333" s="788"/>
      <c r="G333" s="788"/>
    </row>
    <row r="334" spans="2:7" s="786" customFormat="1">
      <c r="B334" s="787"/>
      <c r="C334" s="788"/>
      <c r="D334" s="788"/>
      <c r="E334" s="788"/>
      <c r="F334" s="788"/>
      <c r="G334" s="788"/>
    </row>
    <row r="335" spans="2:7" s="786" customFormat="1">
      <c r="B335" s="787"/>
      <c r="C335" s="788"/>
      <c r="D335" s="788"/>
      <c r="E335" s="788"/>
      <c r="F335" s="788"/>
      <c r="G335" s="788"/>
    </row>
    <row r="336" spans="2:7" s="786" customFormat="1">
      <c r="B336" s="787"/>
      <c r="C336" s="788"/>
      <c r="D336" s="788"/>
      <c r="E336" s="788"/>
      <c r="F336" s="788"/>
      <c r="G336" s="788"/>
    </row>
    <row r="337" spans="2:7" s="786" customFormat="1">
      <c r="B337" s="787"/>
      <c r="C337" s="788"/>
      <c r="D337" s="788"/>
      <c r="E337" s="788"/>
      <c r="F337" s="788"/>
      <c r="G337" s="788"/>
    </row>
    <row r="338" spans="2:7" s="786" customFormat="1">
      <c r="B338" s="787"/>
      <c r="C338" s="788"/>
      <c r="D338" s="788"/>
      <c r="E338" s="788"/>
      <c r="F338" s="788"/>
      <c r="G338" s="788"/>
    </row>
    <row r="339" spans="2:7" s="786" customFormat="1">
      <c r="B339" s="787"/>
      <c r="C339" s="788"/>
      <c r="D339" s="788"/>
      <c r="E339" s="788"/>
      <c r="F339" s="788"/>
      <c r="G339" s="788"/>
    </row>
    <row r="340" spans="2:7" s="786" customFormat="1">
      <c r="B340" s="787"/>
      <c r="C340" s="788"/>
      <c r="D340" s="788"/>
      <c r="E340" s="788"/>
      <c r="F340" s="788"/>
      <c r="G340" s="788"/>
    </row>
    <row r="341" spans="2:7" s="786" customFormat="1">
      <c r="B341" s="787"/>
      <c r="C341" s="788"/>
      <c r="D341" s="788"/>
      <c r="E341" s="788"/>
      <c r="F341" s="788"/>
      <c r="G341" s="788"/>
    </row>
    <row r="342" spans="2:7" s="786" customFormat="1">
      <c r="B342" s="787"/>
      <c r="C342" s="788"/>
      <c r="D342" s="788"/>
      <c r="E342" s="788"/>
      <c r="F342" s="788"/>
      <c r="G342" s="788"/>
    </row>
    <row r="343" spans="2:7" s="786" customFormat="1">
      <c r="B343" s="787"/>
      <c r="C343" s="788"/>
      <c r="D343" s="788"/>
      <c r="E343" s="788"/>
      <c r="F343" s="788"/>
      <c r="G343" s="788"/>
    </row>
    <row r="344" spans="2:7" s="786" customFormat="1">
      <c r="B344" s="787"/>
      <c r="C344" s="788"/>
      <c r="D344" s="788"/>
      <c r="E344" s="788"/>
      <c r="F344" s="788"/>
      <c r="G344" s="788"/>
    </row>
    <row r="345" spans="2:7" s="786" customFormat="1">
      <c r="B345" s="787"/>
      <c r="C345" s="788"/>
      <c r="D345" s="788"/>
      <c r="E345" s="788"/>
      <c r="F345" s="788"/>
      <c r="G345" s="788"/>
    </row>
    <row r="346" spans="2:7" s="786" customFormat="1">
      <c r="B346" s="787"/>
      <c r="C346" s="788"/>
      <c r="D346" s="788"/>
      <c r="E346" s="788"/>
      <c r="F346" s="788"/>
      <c r="G346" s="788"/>
    </row>
    <row r="347" spans="2:7" s="786" customFormat="1">
      <c r="B347" s="787"/>
      <c r="C347" s="788"/>
      <c r="D347" s="788"/>
      <c r="E347" s="788"/>
      <c r="F347" s="788"/>
      <c r="G347" s="788"/>
    </row>
    <row r="348" spans="2:7" s="786" customFormat="1">
      <c r="B348" s="787"/>
      <c r="C348" s="788"/>
      <c r="D348" s="788"/>
      <c r="E348" s="788"/>
      <c r="F348" s="788"/>
      <c r="G348" s="788"/>
    </row>
    <row r="349" spans="2:7" s="786" customFormat="1">
      <c r="B349" s="787"/>
      <c r="C349" s="788"/>
      <c r="D349" s="788"/>
      <c r="E349" s="788"/>
      <c r="F349" s="788"/>
      <c r="G349" s="788"/>
    </row>
    <row r="350" spans="2:7" s="786" customFormat="1">
      <c r="B350" s="787"/>
      <c r="C350" s="788"/>
      <c r="D350" s="788"/>
      <c r="E350" s="788"/>
      <c r="F350" s="788"/>
      <c r="G350" s="788"/>
    </row>
    <row r="351" spans="2:7" s="786" customFormat="1">
      <c r="B351" s="787"/>
      <c r="C351" s="788"/>
      <c r="D351" s="788"/>
      <c r="E351" s="788"/>
      <c r="F351" s="788"/>
      <c r="G351" s="788"/>
    </row>
    <row r="352" spans="2:7" s="786" customFormat="1">
      <c r="B352" s="787"/>
      <c r="C352" s="788"/>
      <c r="D352" s="788"/>
      <c r="E352" s="788"/>
      <c r="F352" s="788"/>
      <c r="G352" s="788"/>
    </row>
    <row r="353" spans="2:7" s="786" customFormat="1">
      <c r="B353" s="787"/>
      <c r="C353" s="788"/>
      <c r="D353" s="788"/>
      <c r="E353" s="788"/>
      <c r="F353" s="788"/>
      <c r="G353" s="788"/>
    </row>
    <row r="354" spans="2:7" s="786" customFormat="1">
      <c r="B354" s="787"/>
      <c r="C354" s="788"/>
      <c r="D354" s="788"/>
      <c r="E354" s="788"/>
      <c r="F354" s="788"/>
      <c r="G354" s="788"/>
    </row>
    <row r="355" spans="2:7" s="786" customFormat="1">
      <c r="B355" s="787"/>
      <c r="C355" s="788"/>
      <c r="D355" s="788"/>
      <c r="E355" s="788"/>
      <c r="F355" s="788"/>
      <c r="G355" s="788"/>
    </row>
    <row r="356" spans="2:7" s="786" customFormat="1">
      <c r="B356" s="787"/>
      <c r="C356" s="788"/>
      <c r="D356" s="788"/>
      <c r="E356" s="788"/>
      <c r="F356" s="788"/>
      <c r="G356" s="788"/>
    </row>
    <row r="357" spans="2:7" s="786" customFormat="1">
      <c r="B357" s="787"/>
      <c r="C357" s="788"/>
      <c r="D357" s="788"/>
      <c r="E357" s="788"/>
      <c r="F357" s="788"/>
      <c r="G357" s="788"/>
    </row>
    <row r="358" spans="2:7" s="786" customFormat="1">
      <c r="B358" s="787"/>
      <c r="C358" s="788"/>
      <c r="D358" s="788"/>
      <c r="E358" s="788"/>
      <c r="F358" s="788"/>
      <c r="G358" s="788"/>
    </row>
    <row r="359" spans="2:7" s="786" customFormat="1">
      <c r="B359" s="787"/>
      <c r="C359" s="788"/>
      <c r="D359" s="788"/>
      <c r="E359" s="788"/>
      <c r="F359" s="788"/>
      <c r="G359" s="788"/>
    </row>
    <row r="360" spans="2:7" s="786" customFormat="1">
      <c r="B360" s="787"/>
      <c r="C360" s="788"/>
      <c r="D360" s="788"/>
      <c r="E360" s="788"/>
      <c r="F360" s="788"/>
      <c r="G360" s="788"/>
    </row>
    <row r="361" spans="2:7" s="786" customFormat="1">
      <c r="B361" s="787"/>
      <c r="C361" s="788"/>
      <c r="D361" s="788"/>
      <c r="E361" s="788"/>
      <c r="F361" s="788"/>
      <c r="G361" s="788"/>
    </row>
    <row r="362" spans="2:7" s="786" customFormat="1">
      <c r="B362" s="787"/>
      <c r="C362" s="788"/>
      <c r="D362" s="788"/>
      <c r="E362" s="788"/>
      <c r="F362" s="788"/>
      <c r="G362" s="788"/>
    </row>
    <row r="363" spans="2:7" s="786" customFormat="1">
      <c r="B363" s="787"/>
      <c r="C363" s="788"/>
      <c r="D363" s="788"/>
      <c r="E363" s="788"/>
      <c r="F363" s="788"/>
      <c r="G363" s="788"/>
    </row>
    <row r="364" spans="2:7" s="786" customFormat="1">
      <c r="B364" s="787"/>
      <c r="C364" s="788"/>
      <c r="D364" s="788"/>
      <c r="E364" s="788"/>
      <c r="F364" s="788"/>
      <c r="G364" s="788"/>
    </row>
    <row r="365" spans="2:7" s="786" customFormat="1">
      <c r="B365" s="787"/>
      <c r="C365" s="788"/>
      <c r="D365" s="788"/>
      <c r="E365" s="788"/>
      <c r="F365" s="788"/>
      <c r="G365" s="788"/>
    </row>
    <row r="366" spans="2:7" s="786" customFormat="1">
      <c r="B366" s="787"/>
      <c r="C366" s="788"/>
      <c r="D366" s="788"/>
      <c r="E366" s="788"/>
      <c r="F366" s="788"/>
      <c r="G366" s="788"/>
    </row>
    <row r="367" spans="2:7" s="786" customFormat="1">
      <c r="B367" s="787"/>
      <c r="C367" s="788"/>
      <c r="D367" s="788"/>
      <c r="E367" s="788"/>
      <c r="F367" s="788"/>
      <c r="G367" s="788"/>
    </row>
    <row r="368" spans="2:7" s="786" customFormat="1">
      <c r="B368" s="787"/>
      <c r="C368" s="788"/>
      <c r="D368" s="788"/>
      <c r="E368" s="788"/>
      <c r="F368" s="788"/>
      <c r="G368" s="788"/>
    </row>
    <row r="369" spans="2:7" s="786" customFormat="1">
      <c r="B369" s="787"/>
      <c r="C369" s="788"/>
      <c r="D369" s="788"/>
      <c r="E369" s="788"/>
      <c r="F369" s="788"/>
      <c r="G369" s="788"/>
    </row>
    <row r="370" spans="2:7" s="786" customFormat="1">
      <c r="B370" s="787"/>
      <c r="C370" s="788"/>
      <c r="D370" s="788"/>
      <c r="E370" s="788"/>
      <c r="F370" s="788"/>
      <c r="G370" s="788"/>
    </row>
    <row r="371" spans="2:7" s="786" customFormat="1">
      <c r="B371" s="787"/>
      <c r="C371" s="788"/>
      <c r="D371" s="788"/>
      <c r="E371" s="788"/>
      <c r="F371" s="788"/>
      <c r="G371" s="788"/>
    </row>
    <row r="372" spans="2:7" s="786" customFormat="1">
      <c r="B372" s="787"/>
      <c r="C372" s="788"/>
      <c r="D372" s="788"/>
      <c r="E372" s="788"/>
      <c r="F372" s="788"/>
      <c r="G372" s="788"/>
    </row>
    <row r="373" spans="2:7" s="786" customFormat="1">
      <c r="B373" s="787"/>
      <c r="C373" s="788"/>
      <c r="D373" s="788"/>
      <c r="E373" s="788"/>
      <c r="F373" s="788"/>
      <c r="G373" s="788"/>
    </row>
    <row r="374" spans="2:7" s="786" customFormat="1">
      <c r="B374" s="787"/>
      <c r="C374" s="788"/>
      <c r="D374" s="788"/>
      <c r="E374" s="788"/>
      <c r="F374" s="788"/>
      <c r="G374" s="788"/>
    </row>
    <row r="375" spans="2:7" s="786" customFormat="1">
      <c r="B375" s="787"/>
      <c r="C375" s="788"/>
      <c r="D375" s="788"/>
      <c r="E375" s="788"/>
      <c r="F375" s="788"/>
      <c r="G375" s="788"/>
    </row>
    <row r="376" spans="2:7" s="786" customFormat="1">
      <c r="B376" s="787"/>
      <c r="C376" s="788"/>
      <c r="D376" s="788"/>
      <c r="E376" s="788"/>
      <c r="F376" s="788"/>
      <c r="G376" s="788"/>
    </row>
    <row r="377" spans="2:7" s="786" customFormat="1">
      <c r="B377" s="787"/>
      <c r="C377" s="788"/>
      <c r="D377" s="788"/>
      <c r="E377" s="788"/>
      <c r="F377" s="788"/>
      <c r="G377" s="788"/>
    </row>
    <row r="378" spans="2:7" s="786" customFormat="1">
      <c r="B378" s="787"/>
      <c r="C378" s="788"/>
      <c r="D378" s="788"/>
      <c r="E378" s="788"/>
      <c r="F378" s="788"/>
      <c r="G378" s="788"/>
    </row>
    <row r="379" spans="2:7" s="786" customFormat="1">
      <c r="B379" s="787"/>
      <c r="C379" s="788"/>
      <c r="D379" s="788"/>
      <c r="E379" s="788"/>
      <c r="F379" s="788"/>
      <c r="G379" s="788"/>
    </row>
    <row r="380" spans="2:7" s="786" customFormat="1">
      <c r="B380" s="787"/>
      <c r="C380" s="788"/>
      <c r="D380" s="788"/>
      <c r="E380" s="788"/>
      <c r="F380" s="788"/>
      <c r="G380" s="788"/>
    </row>
    <row r="381" spans="2:7" s="786" customFormat="1">
      <c r="B381" s="787"/>
      <c r="C381" s="788"/>
      <c r="D381" s="788"/>
      <c r="E381" s="788"/>
      <c r="F381" s="788"/>
      <c r="G381" s="788"/>
    </row>
    <row r="382" spans="2:7" s="786" customFormat="1">
      <c r="B382" s="787"/>
      <c r="C382" s="788"/>
      <c r="D382" s="788"/>
      <c r="E382" s="788"/>
      <c r="F382" s="788"/>
      <c r="G382" s="788"/>
    </row>
    <row r="383" spans="2:7" s="786" customFormat="1">
      <c r="B383" s="787"/>
      <c r="C383" s="788"/>
      <c r="D383" s="788"/>
      <c r="E383" s="788"/>
      <c r="F383" s="788"/>
      <c r="G383" s="788"/>
    </row>
    <row r="384" spans="2:7" s="786" customFormat="1">
      <c r="B384" s="787"/>
      <c r="C384" s="788"/>
      <c r="D384" s="788"/>
      <c r="E384" s="788"/>
      <c r="F384" s="788"/>
      <c r="G384" s="788"/>
    </row>
    <row r="385" spans="2:7" s="786" customFormat="1">
      <c r="B385" s="787"/>
      <c r="C385" s="788"/>
      <c r="D385" s="788"/>
      <c r="E385" s="788"/>
      <c r="F385" s="788"/>
      <c r="G385" s="788"/>
    </row>
    <row r="386" spans="2:7" s="786" customFormat="1">
      <c r="B386" s="787"/>
      <c r="C386" s="788"/>
      <c r="D386" s="788"/>
      <c r="E386" s="788"/>
      <c r="F386" s="788"/>
      <c r="G386" s="788"/>
    </row>
    <row r="387" spans="2:7" s="786" customFormat="1">
      <c r="B387" s="787"/>
      <c r="C387" s="788"/>
      <c r="D387" s="788"/>
      <c r="E387" s="788"/>
      <c r="F387" s="788"/>
      <c r="G387" s="788"/>
    </row>
    <row r="388" spans="2:7" s="786" customFormat="1">
      <c r="B388" s="787"/>
      <c r="C388" s="788"/>
      <c r="D388" s="788"/>
      <c r="E388" s="788"/>
      <c r="F388" s="788"/>
      <c r="G388" s="788"/>
    </row>
    <row r="389" spans="2:7" s="786" customFormat="1">
      <c r="B389" s="787"/>
      <c r="C389" s="788"/>
      <c r="D389" s="788"/>
      <c r="E389" s="788"/>
      <c r="F389" s="788"/>
      <c r="G389" s="788"/>
    </row>
    <row r="390" spans="2:7" s="786" customFormat="1">
      <c r="B390" s="787"/>
      <c r="C390" s="788"/>
      <c r="D390" s="788"/>
      <c r="E390" s="788"/>
      <c r="F390" s="788"/>
      <c r="G390" s="788"/>
    </row>
    <row r="391" spans="2:7" s="786" customFormat="1">
      <c r="B391" s="787"/>
      <c r="C391" s="788"/>
      <c r="D391" s="788"/>
      <c r="E391" s="788"/>
      <c r="F391" s="788"/>
      <c r="G391" s="788"/>
    </row>
    <row r="392" spans="2:7" s="786" customFormat="1">
      <c r="B392" s="787"/>
      <c r="C392" s="788"/>
      <c r="D392" s="788"/>
      <c r="E392" s="788"/>
      <c r="F392" s="788"/>
      <c r="G392" s="788"/>
    </row>
    <row r="393" spans="2:7" s="786" customFormat="1">
      <c r="B393" s="787"/>
      <c r="C393" s="788"/>
      <c r="D393" s="788"/>
      <c r="E393" s="788"/>
      <c r="F393" s="788"/>
      <c r="G393" s="788"/>
    </row>
    <row r="394" spans="2:7" s="786" customFormat="1">
      <c r="B394" s="787"/>
      <c r="C394" s="788"/>
      <c r="D394" s="788"/>
      <c r="E394" s="788"/>
      <c r="F394" s="788"/>
      <c r="G394" s="788"/>
    </row>
    <row r="395" spans="2:7" s="786" customFormat="1">
      <c r="B395" s="787"/>
      <c r="C395" s="788"/>
      <c r="D395" s="788"/>
      <c r="E395" s="788"/>
      <c r="F395" s="788"/>
      <c r="G395" s="788"/>
    </row>
    <row r="396" spans="2:7" s="786" customFormat="1">
      <c r="B396" s="787"/>
      <c r="C396" s="788"/>
      <c r="D396" s="788"/>
      <c r="E396" s="788"/>
      <c r="F396" s="788"/>
      <c r="G396" s="788"/>
    </row>
    <row r="397" spans="2:7" s="786" customFormat="1">
      <c r="B397" s="787"/>
      <c r="C397" s="788"/>
      <c r="D397" s="788"/>
      <c r="E397" s="788"/>
      <c r="F397" s="788"/>
      <c r="G397" s="788"/>
    </row>
    <row r="398" spans="2:7" s="786" customFormat="1">
      <c r="B398" s="787"/>
      <c r="C398" s="788"/>
      <c r="D398" s="788"/>
      <c r="E398" s="788"/>
      <c r="F398" s="788"/>
      <c r="G398" s="788"/>
    </row>
    <row r="399" spans="2:7" s="786" customFormat="1">
      <c r="B399" s="787"/>
      <c r="C399" s="788"/>
      <c r="D399" s="788"/>
      <c r="E399" s="788"/>
      <c r="F399" s="788"/>
      <c r="G399" s="788"/>
    </row>
    <row r="400" spans="2:7" s="786" customFormat="1">
      <c r="B400" s="787"/>
      <c r="C400" s="788"/>
      <c r="D400" s="788"/>
      <c r="E400" s="788"/>
      <c r="F400" s="788"/>
      <c r="G400" s="788"/>
    </row>
    <row r="401" spans="2:7" s="786" customFormat="1">
      <c r="B401" s="787"/>
      <c r="C401" s="788"/>
      <c r="D401" s="788"/>
      <c r="E401" s="788"/>
      <c r="F401" s="788"/>
      <c r="G401" s="788"/>
    </row>
    <row r="402" spans="2:7" s="786" customFormat="1">
      <c r="B402" s="787"/>
      <c r="C402" s="788"/>
      <c r="D402" s="788"/>
      <c r="E402" s="788"/>
      <c r="F402" s="788"/>
      <c r="G402" s="788"/>
    </row>
    <row r="403" spans="2:7" s="786" customFormat="1">
      <c r="B403" s="787"/>
      <c r="C403" s="788"/>
      <c r="D403" s="788"/>
      <c r="E403" s="788"/>
      <c r="F403" s="788"/>
      <c r="G403" s="788"/>
    </row>
    <row r="404" spans="2:7" s="786" customFormat="1">
      <c r="B404" s="787"/>
      <c r="C404" s="788"/>
      <c r="D404" s="788"/>
      <c r="E404" s="788"/>
      <c r="F404" s="788"/>
      <c r="G404" s="788"/>
    </row>
    <row r="405" spans="2:7" s="786" customFormat="1">
      <c r="B405" s="787"/>
      <c r="C405" s="788"/>
      <c r="D405" s="788"/>
      <c r="E405" s="788"/>
      <c r="F405" s="788"/>
      <c r="G405" s="788"/>
    </row>
    <row r="406" spans="2:7" s="786" customFormat="1">
      <c r="B406" s="787"/>
      <c r="C406" s="788"/>
      <c r="D406" s="788"/>
      <c r="E406" s="788"/>
      <c r="F406" s="788"/>
      <c r="G406" s="788"/>
    </row>
    <row r="407" spans="2:7" s="786" customFormat="1">
      <c r="B407" s="787"/>
      <c r="C407" s="788"/>
      <c r="D407" s="788"/>
      <c r="E407" s="788"/>
      <c r="F407" s="788"/>
      <c r="G407" s="788"/>
    </row>
    <row r="408" spans="2:7" s="786" customFormat="1">
      <c r="B408" s="787"/>
      <c r="C408" s="788"/>
      <c r="D408" s="788"/>
      <c r="E408" s="788"/>
      <c r="F408" s="788"/>
      <c r="G408" s="788"/>
    </row>
    <row r="409" spans="2:7" s="786" customFormat="1">
      <c r="B409" s="787"/>
      <c r="C409" s="788"/>
      <c r="D409" s="788"/>
      <c r="E409" s="788"/>
      <c r="F409" s="788"/>
      <c r="G409" s="788"/>
    </row>
    <row r="410" spans="2:7" s="786" customFormat="1">
      <c r="B410" s="787"/>
      <c r="C410" s="788"/>
      <c r="D410" s="788"/>
      <c r="E410" s="788"/>
      <c r="F410" s="788"/>
      <c r="G410" s="788"/>
    </row>
    <row r="411" spans="2:7" s="786" customFormat="1">
      <c r="B411" s="787"/>
      <c r="C411" s="788"/>
      <c r="D411" s="788"/>
      <c r="E411" s="788"/>
      <c r="F411" s="788"/>
      <c r="G411" s="788"/>
    </row>
    <row r="412" spans="2:7" s="786" customFormat="1">
      <c r="B412" s="787"/>
      <c r="C412" s="788"/>
      <c r="D412" s="788"/>
      <c r="E412" s="788"/>
      <c r="F412" s="788"/>
      <c r="G412" s="788"/>
    </row>
    <row r="413" spans="2:7" s="786" customFormat="1">
      <c r="B413" s="787"/>
      <c r="C413" s="788"/>
      <c r="D413" s="788"/>
      <c r="E413" s="788"/>
      <c r="F413" s="788"/>
      <c r="G413" s="788"/>
    </row>
    <row r="414" spans="2:7" s="786" customFormat="1">
      <c r="B414" s="787"/>
      <c r="C414" s="788"/>
      <c r="D414" s="788"/>
      <c r="E414" s="788"/>
      <c r="F414" s="788"/>
      <c r="G414" s="788"/>
    </row>
    <row r="415" spans="2:7" s="786" customFormat="1">
      <c r="B415" s="787"/>
      <c r="C415" s="788"/>
      <c r="D415" s="788"/>
      <c r="E415" s="788"/>
      <c r="F415" s="788"/>
      <c r="G415" s="788"/>
    </row>
    <row r="416" spans="2:7" s="786" customFormat="1">
      <c r="B416" s="787"/>
      <c r="C416" s="788"/>
      <c r="D416" s="788"/>
      <c r="E416" s="788"/>
      <c r="F416" s="788"/>
      <c r="G416" s="788"/>
    </row>
    <row r="417" spans="2:7" s="786" customFormat="1">
      <c r="B417" s="787"/>
      <c r="C417" s="788"/>
      <c r="D417" s="788"/>
      <c r="E417" s="788"/>
      <c r="F417" s="788"/>
      <c r="G417" s="788"/>
    </row>
    <row r="418" spans="2:7" s="786" customFormat="1">
      <c r="B418" s="787"/>
      <c r="C418" s="788"/>
      <c r="D418" s="788"/>
      <c r="E418" s="788"/>
      <c r="F418" s="788"/>
      <c r="G418" s="788"/>
    </row>
    <row r="419" spans="2:7" s="786" customFormat="1">
      <c r="B419" s="787"/>
      <c r="C419" s="788"/>
      <c r="D419" s="788"/>
      <c r="E419" s="788"/>
      <c r="F419" s="788"/>
      <c r="G419" s="788"/>
    </row>
    <row r="420" spans="2:7" s="786" customFormat="1">
      <c r="B420" s="787"/>
      <c r="C420" s="788"/>
      <c r="D420" s="788"/>
      <c r="E420" s="788"/>
      <c r="F420" s="788"/>
      <c r="G420" s="788"/>
    </row>
    <row r="421" spans="2:7" s="786" customFormat="1">
      <c r="B421" s="787"/>
      <c r="C421" s="788"/>
      <c r="D421" s="788"/>
      <c r="E421" s="788"/>
      <c r="F421" s="788"/>
      <c r="G421" s="788"/>
    </row>
    <row r="422" spans="2:7" s="786" customFormat="1">
      <c r="B422" s="787"/>
      <c r="C422" s="788"/>
      <c r="D422" s="788"/>
      <c r="E422" s="788"/>
      <c r="F422" s="788"/>
      <c r="G422" s="788"/>
    </row>
    <row r="423" spans="2:7" s="786" customFormat="1">
      <c r="B423" s="787"/>
      <c r="C423" s="788"/>
      <c r="D423" s="788"/>
      <c r="E423" s="788"/>
      <c r="F423" s="788"/>
      <c r="G423" s="788"/>
    </row>
    <row r="424" spans="2:7" s="786" customFormat="1">
      <c r="B424" s="787"/>
      <c r="C424" s="788"/>
      <c r="D424" s="788"/>
      <c r="E424" s="788"/>
      <c r="F424" s="788"/>
      <c r="G424" s="788"/>
    </row>
    <row r="425" spans="2:7" s="786" customFormat="1">
      <c r="B425" s="787"/>
      <c r="C425" s="788"/>
      <c r="D425" s="788"/>
      <c r="E425" s="788"/>
      <c r="F425" s="788"/>
      <c r="G425" s="788"/>
    </row>
    <row r="426" spans="2:7" s="786" customFormat="1">
      <c r="B426" s="787"/>
      <c r="C426" s="788"/>
      <c r="D426" s="788"/>
      <c r="E426" s="788"/>
      <c r="F426" s="788"/>
      <c r="G426" s="788"/>
    </row>
    <row r="427" spans="2:7" s="786" customFormat="1">
      <c r="B427" s="787"/>
      <c r="C427" s="788"/>
      <c r="D427" s="788"/>
      <c r="E427" s="788"/>
      <c r="F427" s="788"/>
      <c r="G427" s="788"/>
    </row>
    <row r="428" spans="2:7" s="786" customFormat="1">
      <c r="B428" s="787"/>
      <c r="C428" s="788"/>
      <c r="D428" s="788"/>
      <c r="E428" s="788"/>
      <c r="F428" s="788"/>
      <c r="G428" s="788"/>
    </row>
    <row r="429" spans="2:7" s="786" customFormat="1">
      <c r="B429" s="787"/>
      <c r="C429" s="788"/>
      <c r="D429" s="788"/>
      <c r="E429" s="788"/>
      <c r="F429" s="788"/>
      <c r="G429" s="788"/>
    </row>
    <row r="430" spans="2:7" s="786" customFormat="1">
      <c r="B430" s="787"/>
      <c r="C430" s="788"/>
      <c r="D430" s="788"/>
      <c r="E430" s="788"/>
      <c r="F430" s="788"/>
      <c r="G430" s="788"/>
    </row>
    <row r="431" spans="2:7" s="786" customFormat="1">
      <c r="B431" s="787"/>
      <c r="C431" s="788"/>
      <c r="D431" s="788"/>
      <c r="E431" s="788"/>
      <c r="F431" s="788"/>
      <c r="G431" s="788"/>
    </row>
    <row r="432" spans="2:7" s="786" customFormat="1">
      <c r="B432" s="787"/>
      <c r="C432" s="788"/>
      <c r="D432" s="788"/>
      <c r="E432" s="788"/>
      <c r="F432" s="788"/>
      <c r="G432" s="788"/>
    </row>
    <row r="433" spans="2:7" s="786" customFormat="1">
      <c r="B433" s="787"/>
      <c r="C433" s="788"/>
      <c r="D433" s="788"/>
      <c r="E433" s="788"/>
      <c r="F433" s="788"/>
      <c r="G433" s="788"/>
    </row>
    <row r="434" spans="2:7" s="786" customFormat="1">
      <c r="B434" s="787"/>
      <c r="C434" s="788"/>
      <c r="D434" s="788"/>
      <c r="E434" s="788"/>
      <c r="F434" s="788"/>
      <c r="G434" s="788"/>
    </row>
    <row r="435" spans="2:7" s="786" customFormat="1">
      <c r="B435" s="787"/>
      <c r="C435" s="788"/>
      <c r="D435" s="788"/>
      <c r="E435" s="788"/>
      <c r="F435" s="788"/>
      <c r="G435" s="788"/>
    </row>
    <row r="436" spans="2:7" s="786" customFormat="1">
      <c r="B436" s="787"/>
      <c r="C436" s="788"/>
      <c r="D436" s="788"/>
      <c r="E436" s="788"/>
      <c r="F436" s="788"/>
      <c r="G436" s="788"/>
    </row>
    <row r="437" spans="2:7" s="786" customFormat="1">
      <c r="B437" s="787"/>
      <c r="C437" s="788"/>
      <c r="D437" s="788"/>
      <c r="E437" s="788"/>
      <c r="F437" s="788"/>
      <c r="G437" s="788"/>
    </row>
    <row r="438" spans="2:7" s="786" customFormat="1">
      <c r="B438" s="787"/>
      <c r="C438" s="788"/>
      <c r="D438" s="788"/>
      <c r="E438" s="788"/>
      <c r="F438" s="788"/>
      <c r="G438" s="788"/>
    </row>
    <row r="439" spans="2:7" s="786" customFormat="1">
      <c r="B439" s="787"/>
      <c r="C439" s="788"/>
      <c r="D439" s="788"/>
      <c r="E439" s="788"/>
      <c r="F439" s="788"/>
      <c r="G439" s="788"/>
    </row>
    <row r="440" spans="2:7" s="786" customFormat="1">
      <c r="B440" s="787"/>
      <c r="C440" s="788"/>
      <c r="D440" s="788"/>
      <c r="E440" s="788"/>
      <c r="F440" s="788"/>
      <c r="G440" s="788"/>
    </row>
    <row r="441" spans="2:7" s="786" customFormat="1">
      <c r="B441" s="787"/>
      <c r="C441" s="788"/>
      <c r="D441" s="788"/>
      <c r="E441" s="788"/>
      <c r="F441" s="788"/>
      <c r="G441" s="788"/>
    </row>
    <row r="442" spans="2:7" s="786" customFormat="1">
      <c r="B442" s="787"/>
      <c r="C442" s="788"/>
      <c r="D442" s="788"/>
      <c r="E442" s="788"/>
      <c r="F442" s="788"/>
      <c r="G442" s="788"/>
    </row>
    <row r="443" spans="2:7" s="786" customFormat="1">
      <c r="B443" s="787"/>
      <c r="C443" s="788"/>
      <c r="D443" s="788"/>
      <c r="E443" s="788"/>
      <c r="F443" s="788"/>
      <c r="G443" s="788"/>
    </row>
    <row r="444" spans="2:7" s="786" customFormat="1">
      <c r="B444" s="787"/>
      <c r="C444" s="788"/>
      <c r="D444" s="788"/>
      <c r="E444" s="788"/>
      <c r="F444" s="788"/>
      <c r="G444" s="788"/>
    </row>
    <row r="445" spans="2:7" s="786" customFormat="1">
      <c r="B445" s="787"/>
      <c r="C445" s="788"/>
      <c r="D445" s="788"/>
      <c r="E445" s="788"/>
      <c r="F445" s="788"/>
      <c r="G445" s="788"/>
    </row>
    <row r="446" spans="2:7" s="786" customFormat="1">
      <c r="B446" s="787"/>
      <c r="C446" s="788"/>
      <c r="D446" s="788"/>
      <c r="E446" s="788"/>
      <c r="F446" s="788"/>
      <c r="G446" s="788"/>
    </row>
    <row r="447" spans="2:7" s="786" customFormat="1">
      <c r="B447" s="787"/>
      <c r="C447" s="788"/>
      <c r="D447" s="788"/>
      <c r="E447" s="788"/>
      <c r="F447" s="788"/>
      <c r="G447" s="788"/>
    </row>
    <row r="448" spans="2:7" s="786" customFormat="1">
      <c r="B448" s="787"/>
      <c r="C448" s="788"/>
      <c r="D448" s="788"/>
      <c r="E448" s="788"/>
      <c r="F448" s="788"/>
      <c r="G448" s="788"/>
    </row>
    <row r="449" spans="2:7" s="786" customFormat="1">
      <c r="B449" s="787"/>
      <c r="C449" s="788"/>
      <c r="D449" s="788"/>
      <c r="E449" s="788"/>
      <c r="F449" s="788"/>
      <c r="G449" s="788"/>
    </row>
    <row r="450" spans="2:7" s="786" customFormat="1">
      <c r="B450" s="787"/>
      <c r="C450" s="788"/>
      <c r="D450" s="788"/>
      <c r="E450" s="788"/>
      <c r="F450" s="788"/>
      <c r="G450" s="788"/>
    </row>
    <row r="451" spans="2:7" s="786" customFormat="1">
      <c r="B451" s="787"/>
      <c r="C451" s="788"/>
      <c r="D451" s="788"/>
      <c r="E451" s="788"/>
      <c r="F451" s="788"/>
      <c r="G451" s="788"/>
    </row>
    <row r="452" spans="2:7" s="786" customFormat="1">
      <c r="B452" s="787"/>
      <c r="C452" s="788"/>
      <c r="D452" s="788"/>
      <c r="E452" s="788"/>
      <c r="F452" s="788"/>
      <c r="G452" s="788"/>
    </row>
    <row r="453" spans="2:7" s="786" customFormat="1">
      <c r="B453" s="787"/>
      <c r="C453" s="788"/>
      <c r="D453" s="788"/>
      <c r="E453" s="788"/>
      <c r="F453" s="788"/>
      <c r="G453" s="788"/>
    </row>
    <row r="454" spans="2:7" s="786" customFormat="1">
      <c r="B454" s="787"/>
      <c r="C454" s="788"/>
      <c r="D454" s="788"/>
      <c r="E454" s="788"/>
      <c r="F454" s="788"/>
      <c r="G454" s="788"/>
    </row>
    <row r="455" spans="2:7" s="786" customFormat="1">
      <c r="B455" s="787"/>
      <c r="C455" s="788"/>
      <c r="D455" s="788"/>
      <c r="E455" s="788"/>
      <c r="F455" s="788"/>
      <c r="G455" s="788"/>
    </row>
    <row r="456" spans="2:7" s="786" customFormat="1">
      <c r="B456" s="787"/>
      <c r="C456" s="788"/>
      <c r="D456" s="788"/>
      <c r="E456" s="788"/>
      <c r="F456" s="788"/>
      <c r="G456" s="788"/>
    </row>
    <row r="457" spans="2:7" s="786" customFormat="1">
      <c r="B457" s="787"/>
      <c r="C457" s="788"/>
      <c r="D457" s="788"/>
      <c r="E457" s="788"/>
      <c r="F457" s="788"/>
      <c r="G457" s="788"/>
    </row>
    <row r="458" spans="2:7" s="786" customFormat="1">
      <c r="B458" s="787"/>
      <c r="C458" s="788"/>
      <c r="D458" s="788"/>
      <c r="E458" s="788"/>
      <c r="F458" s="788"/>
      <c r="G458" s="788"/>
    </row>
    <row r="459" spans="2:7" s="786" customFormat="1">
      <c r="B459" s="787"/>
      <c r="C459" s="788"/>
      <c r="D459" s="788"/>
      <c r="E459" s="788"/>
      <c r="F459" s="788"/>
      <c r="G459" s="788"/>
    </row>
    <row r="460" spans="2:7" s="786" customFormat="1">
      <c r="B460" s="787"/>
      <c r="C460" s="788"/>
      <c r="D460" s="788"/>
      <c r="E460" s="788"/>
      <c r="F460" s="788"/>
      <c r="G460" s="788"/>
    </row>
    <row r="461" spans="2:7" s="786" customFormat="1">
      <c r="B461" s="787"/>
      <c r="C461" s="788"/>
      <c r="D461" s="788"/>
      <c r="E461" s="788"/>
      <c r="F461" s="788"/>
      <c r="G461" s="788"/>
    </row>
    <row r="462" spans="2:7" s="786" customFormat="1">
      <c r="B462" s="787"/>
      <c r="C462" s="788"/>
      <c r="D462" s="788"/>
      <c r="E462" s="788"/>
      <c r="F462" s="788"/>
      <c r="G462" s="788"/>
    </row>
    <row r="463" spans="2:7" s="786" customFormat="1">
      <c r="B463" s="787"/>
      <c r="C463" s="788"/>
      <c r="D463" s="788"/>
      <c r="E463" s="788"/>
      <c r="F463" s="788"/>
      <c r="G463" s="788"/>
    </row>
    <row r="464" spans="2:7" s="786" customFormat="1">
      <c r="B464" s="787"/>
      <c r="C464" s="788"/>
      <c r="D464" s="788"/>
      <c r="E464" s="788"/>
      <c r="F464" s="788"/>
      <c r="G464" s="788"/>
    </row>
    <row r="465" spans="2:7" s="786" customFormat="1">
      <c r="B465" s="787"/>
      <c r="C465" s="788"/>
      <c r="D465" s="788"/>
      <c r="E465" s="788"/>
      <c r="F465" s="788"/>
      <c r="G465" s="788"/>
    </row>
    <row r="466" spans="2:7" s="786" customFormat="1">
      <c r="B466" s="787"/>
      <c r="C466" s="788"/>
      <c r="D466" s="788"/>
      <c r="E466" s="788"/>
      <c r="F466" s="788"/>
      <c r="G466" s="788"/>
    </row>
    <row r="467" spans="2:7" s="786" customFormat="1">
      <c r="B467" s="787"/>
      <c r="C467" s="788"/>
      <c r="D467" s="788"/>
      <c r="E467" s="788"/>
      <c r="F467" s="788"/>
      <c r="G467" s="788"/>
    </row>
    <row r="468" spans="2:7" s="786" customFormat="1">
      <c r="B468" s="787"/>
      <c r="C468" s="788"/>
      <c r="D468" s="788"/>
      <c r="E468" s="788"/>
      <c r="F468" s="788"/>
      <c r="G468" s="788"/>
    </row>
    <row r="469" spans="2:7" s="786" customFormat="1">
      <c r="B469" s="787"/>
      <c r="C469" s="788"/>
      <c r="D469" s="788"/>
      <c r="E469" s="788"/>
      <c r="F469" s="788"/>
      <c r="G469" s="788"/>
    </row>
    <row r="470" spans="2:7" s="786" customFormat="1">
      <c r="B470" s="787"/>
      <c r="C470" s="788"/>
      <c r="D470" s="788"/>
      <c r="E470" s="788"/>
      <c r="F470" s="788"/>
      <c r="G470" s="788"/>
    </row>
    <row r="471" spans="2:7" s="786" customFormat="1">
      <c r="B471" s="787"/>
      <c r="C471" s="788"/>
      <c r="D471" s="788"/>
      <c r="E471" s="788"/>
      <c r="F471" s="788"/>
      <c r="G471" s="788"/>
    </row>
    <row r="472" spans="2:7" s="786" customFormat="1">
      <c r="B472" s="787"/>
      <c r="C472" s="788"/>
      <c r="D472" s="788"/>
      <c r="E472" s="788"/>
      <c r="F472" s="788"/>
      <c r="G472" s="788"/>
    </row>
    <row r="473" spans="2:7" s="786" customFormat="1">
      <c r="B473" s="787"/>
      <c r="C473" s="788"/>
      <c r="D473" s="788"/>
      <c r="E473" s="788"/>
      <c r="F473" s="788"/>
      <c r="G473" s="788"/>
    </row>
    <row r="474" spans="2:7" s="786" customFormat="1">
      <c r="B474" s="787"/>
      <c r="C474" s="788"/>
      <c r="D474" s="788"/>
      <c r="E474" s="788"/>
      <c r="F474" s="788"/>
      <c r="G474" s="788"/>
    </row>
    <row r="475" spans="2:7" s="786" customFormat="1">
      <c r="B475" s="787"/>
      <c r="C475" s="788"/>
      <c r="D475" s="788"/>
      <c r="E475" s="788"/>
      <c r="F475" s="788"/>
      <c r="G475" s="788"/>
    </row>
    <row r="476" spans="2:7" s="786" customFormat="1">
      <c r="B476" s="787"/>
      <c r="C476" s="788"/>
      <c r="D476" s="788"/>
      <c r="E476" s="788"/>
      <c r="F476" s="788"/>
      <c r="G476" s="788"/>
    </row>
    <row r="477" spans="2:7" s="786" customFormat="1">
      <c r="B477" s="787"/>
      <c r="C477" s="788"/>
      <c r="D477" s="788"/>
      <c r="E477" s="788"/>
      <c r="F477" s="788"/>
      <c r="G477" s="788"/>
    </row>
    <row r="478" spans="2:7" s="786" customFormat="1">
      <c r="B478" s="787"/>
      <c r="C478" s="788"/>
      <c r="D478" s="788"/>
      <c r="E478" s="788"/>
      <c r="F478" s="788"/>
      <c r="G478" s="788"/>
    </row>
    <row r="479" spans="2:7" s="786" customFormat="1">
      <c r="B479" s="787"/>
      <c r="C479" s="788"/>
      <c r="D479" s="788"/>
      <c r="E479" s="788"/>
      <c r="F479" s="788"/>
      <c r="G479" s="788"/>
    </row>
    <row r="480" spans="2:7" s="786" customFormat="1">
      <c r="B480" s="787"/>
      <c r="C480" s="788"/>
      <c r="D480" s="788"/>
      <c r="E480" s="788"/>
      <c r="F480" s="788"/>
      <c r="G480" s="788"/>
    </row>
    <row r="481" spans="2:7" s="786" customFormat="1">
      <c r="B481" s="787"/>
      <c r="C481" s="788"/>
      <c r="D481" s="788"/>
      <c r="E481" s="788"/>
      <c r="F481" s="788"/>
      <c r="G481" s="788"/>
    </row>
    <row r="482" spans="2:7" s="786" customFormat="1">
      <c r="B482" s="787"/>
      <c r="C482" s="788"/>
      <c r="D482" s="788"/>
      <c r="E482" s="788"/>
      <c r="F482" s="788"/>
      <c r="G482" s="788"/>
    </row>
    <row r="483" spans="2:7" s="786" customFormat="1">
      <c r="B483" s="787"/>
      <c r="C483" s="788"/>
      <c r="D483" s="788"/>
      <c r="E483" s="788"/>
      <c r="F483" s="788"/>
      <c r="G483" s="788"/>
    </row>
    <row r="484" spans="2:7" s="786" customFormat="1">
      <c r="B484" s="787"/>
      <c r="C484" s="788"/>
      <c r="D484" s="788"/>
      <c r="E484" s="788"/>
      <c r="F484" s="788"/>
      <c r="G484" s="788"/>
    </row>
    <row r="485" spans="2:7" s="786" customFormat="1">
      <c r="B485" s="787"/>
      <c r="C485" s="788"/>
      <c r="D485" s="788"/>
      <c r="E485" s="788"/>
      <c r="F485" s="788"/>
      <c r="G485" s="788"/>
    </row>
    <row r="486" spans="2:7" s="786" customFormat="1">
      <c r="B486" s="787"/>
      <c r="C486" s="788"/>
      <c r="D486" s="788"/>
      <c r="E486" s="788"/>
      <c r="F486" s="788"/>
      <c r="G486" s="788"/>
    </row>
    <row r="487" spans="2:7" s="786" customFormat="1">
      <c r="B487" s="787"/>
      <c r="C487" s="788"/>
      <c r="D487" s="788"/>
      <c r="E487" s="788"/>
      <c r="F487" s="788"/>
      <c r="G487" s="788"/>
    </row>
    <row r="488" spans="2:7" s="786" customFormat="1">
      <c r="B488" s="787"/>
      <c r="C488" s="788"/>
      <c r="D488" s="788"/>
      <c r="E488" s="788"/>
      <c r="F488" s="788"/>
      <c r="G488" s="788"/>
    </row>
    <row r="489" spans="2:7" s="786" customFormat="1">
      <c r="B489" s="787"/>
      <c r="C489" s="788"/>
      <c r="D489" s="788"/>
      <c r="E489" s="788"/>
      <c r="F489" s="788"/>
      <c r="G489" s="788"/>
    </row>
    <row r="490" spans="2:7" s="786" customFormat="1">
      <c r="B490" s="787"/>
      <c r="C490" s="788"/>
      <c r="D490" s="788"/>
      <c r="E490" s="788"/>
      <c r="F490" s="788"/>
      <c r="G490" s="788"/>
    </row>
    <row r="491" spans="2:7" s="786" customFormat="1">
      <c r="B491" s="787"/>
      <c r="C491" s="788"/>
      <c r="D491" s="788"/>
      <c r="E491" s="788"/>
      <c r="F491" s="788"/>
      <c r="G491" s="788"/>
    </row>
    <row r="492" spans="2:7" s="786" customFormat="1">
      <c r="B492" s="787"/>
      <c r="C492" s="788"/>
      <c r="D492" s="788"/>
      <c r="E492" s="788"/>
      <c r="F492" s="788"/>
      <c r="G492" s="788"/>
    </row>
    <row r="493" spans="2:7" s="786" customFormat="1">
      <c r="B493" s="787"/>
      <c r="C493" s="788"/>
      <c r="D493" s="788"/>
      <c r="E493" s="788"/>
      <c r="F493" s="788"/>
      <c r="G493" s="788"/>
    </row>
    <row r="494" spans="2:7" s="786" customFormat="1">
      <c r="B494" s="787"/>
      <c r="C494" s="788"/>
      <c r="D494" s="788"/>
      <c r="E494" s="788"/>
      <c r="F494" s="788"/>
      <c r="G494" s="788"/>
    </row>
    <row r="495" spans="2:7" s="786" customFormat="1">
      <c r="B495" s="787"/>
      <c r="C495" s="788"/>
      <c r="D495" s="788"/>
      <c r="E495" s="788"/>
      <c r="F495" s="788"/>
      <c r="G495" s="788"/>
    </row>
    <row r="496" spans="2:7" s="786" customFormat="1">
      <c r="B496" s="787"/>
      <c r="C496" s="788"/>
      <c r="D496" s="788"/>
      <c r="E496" s="788"/>
      <c r="F496" s="788"/>
      <c r="G496" s="788"/>
    </row>
    <row r="497" spans="2:7" s="786" customFormat="1">
      <c r="B497" s="787"/>
      <c r="C497" s="788"/>
      <c r="D497" s="788"/>
      <c r="E497" s="788"/>
      <c r="F497" s="788"/>
      <c r="G497" s="788"/>
    </row>
    <row r="498" spans="2:7" s="786" customFormat="1">
      <c r="B498" s="787"/>
      <c r="C498" s="788"/>
      <c r="D498" s="788"/>
      <c r="E498" s="788"/>
      <c r="F498" s="788"/>
      <c r="G498" s="788"/>
    </row>
    <row r="499" spans="2:7" s="786" customFormat="1">
      <c r="B499" s="787"/>
      <c r="C499" s="788"/>
      <c r="D499" s="788"/>
      <c r="E499" s="788"/>
      <c r="F499" s="788"/>
      <c r="G499" s="788"/>
    </row>
    <row r="500" spans="2:7" s="786" customFormat="1">
      <c r="B500" s="787"/>
      <c r="C500" s="788"/>
      <c r="D500" s="788"/>
      <c r="E500" s="788"/>
      <c r="F500" s="788"/>
      <c r="G500" s="788"/>
    </row>
    <row r="501" spans="2:7" s="786" customFormat="1">
      <c r="B501" s="787"/>
      <c r="C501" s="788"/>
      <c r="D501" s="788"/>
      <c r="E501" s="788"/>
      <c r="F501" s="788"/>
      <c r="G501" s="788"/>
    </row>
    <row r="502" spans="2:7" s="786" customFormat="1">
      <c r="B502" s="787"/>
      <c r="C502" s="788"/>
      <c r="D502" s="788"/>
      <c r="E502" s="788"/>
      <c r="F502" s="788"/>
      <c r="G502" s="788"/>
    </row>
    <row r="503" spans="2:7" s="786" customFormat="1">
      <c r="B503" s="787"/>
      <c r="C503" s="788"/>
      <c r="D503" s="788"/>
      <c r="E503" s="788"/>
      <c r="F503" s="788"/>
      <c r="G503" s="788"/>
    </row>
    <row r="504" spans="2:7" s="786" customFormat="1">
      <c r="B504" s="787"/>
      <c r="C504" s="788"/>
      <c r="D504" s="788"/>
      <c r="E504" s="788"/>
      <c r="F504" s="788"/>
      <c r="G504" s="788"/>
    </row>
    <row r="505" spans="2:7" s="786" customFormat="1">
      <c r="B505" s="787"/>
      <c r="C505" s="788"/>
      <c r="D505" s="788"/>
      <c r="E505" s="788"/>
      <c r="F505" s="788"/>
      <c r="G505" s="788"/>
    </row>
    <row r="506" spans="2:7" s="786" customFormat="1">
      <c r="B506" s="787"/>
      <c r="C506" s="788"/>
      <c r="D506" s="788"/>
      <c r="E506" s="788"/>
      <c r="F506" s="788"/>
      <c r="G506" s="788"/>
    </row>
    <row r="507" spans="2:7" s="786" customFormat="1">
      <c r="B507" s="787"/>
      <c r="C507" s="788"/>
      <c r="D507" s="788"/>
      <c r="E507" s="788"/>
      <c r="F507" s="788"/>
      <c r="G507" s="788"/>
    </row>
    <row r="508" spans="2:7" s="786" customFormat="1">
      <c r="B508" s="787"/>
      <c r="C508" s="788"/>
      <c r="D508" s="788"/>
      <c r="E508" s="788"/>
      <c r="F508" s="788"/>
      <c r="G508" s="788"/>
    </row>
    <row r="509" spans="2:7" s="786" customFormat="1">
      <c r="B509" s="787"/>
      <c r="C509" s="788"/>
      <c r="D509" s="788"/>
      <c r="E509" s="788"/>
      <c r="F509" s="788"/>
      <c r="G509" s="788"/>
    </row>
    <row r="510" spans="2:7" s="786" customFormat="1">
      <c r="B510" s="787"/>
      <c r="C510" s="788"/>
      <c r="D510" s="788"/>
      <c r="E510" s="788"/>
      <c r="F510" s="788"/>
      <c r="G510" s="788"/>
    </row>
    <row r="511" spans="2:7" s="786" customFormat="1">
      <c r="B511" s="787"/>
      <c r="C511" s="788"/>
      <c r="D511" s="788"/>
      <c r="E511" s="788"/>
      <c r="F511" s="788"/>
      <c r="G511" s="788"/>
    </row>
    <row r="512" spans="2:7" s="786" customFormat="1">
      <c r="B512" s="787"/>
      <c r="C512" s="788"/>
      <c r="D512" s="788"/>
      <c r="E512" s="788"/>
      <c r="F512" s="788"/>
      <c r="G512" s="788"/>
    </row>
    <row r="513" spans="2:7" s="786" customFormat="1">
      <c r="B513" s="787"/>
      <c r="C513" s="788"/>
      <c r="D513" s="788"/>
      <c r="E513" s="788"/>
      <c r="F513" s="788"/>
      <c r="G513" s="788"/>
    </row>
    <row r="514" spans="2:7" s="786" customFormat="1">
      <c r="B514" s="787"/>
      <c r="C514" s="788"/>
      <c r="D514" s="788"/>
      <c r="E514" s="788"/>
      <c r="F514" s="788"/>
      <c r="G514" s="788"/>
    </row>
    <row r="515" spans="2:7" s="786" customFormat="1">
      <c r="B515" s="787"/>
      <c r="C515" s="788"/>
      <c r="D515" s="788"/>
      <c r="E515" s="788"/>
      <c r="F515" s="788"/>
      <c r="G515" s="788"/>
    </row>
    <row r="516" spans="2:7" s="786" customFormat="1">
      <c r="B516" s="787"/>
      <c r="C516" s="788"/>
      <c r="D516" s="788"/>
      <c r="E516" s="788"/>
      <c r="F516" s="788"/>
      <c r="G516" s="788"/>
    </row>
    <row r="517" spans="2:7" s="786" customFormat="1">
      <c r="B517" s="787"/>
      <c r="C517" s="788"/>
      <c r="D517" s="788"/>
      <c r="E517" s="788"/>
      <c r="F517" s="788"/>
      <c r="G517" s="788"/>
    </row>
    <row r="518" spans="2:7" s="786" customFormat="1">
      <c r="B518" s="787"/>
      <c r="C518" s="788"/>
      <c r="D518" s="788"/>
      <c r="E518" s="788"/>
      <c r="F518" s="788"/>
      <c r="G518" s="788"/>
    </row>
    <row r="519" spans="2:7" s="786" customFormat="1">
      <c r="B519" s="787"/>
      <c r="C519" s="788"/>
      <c r="D519" s="788"/>
      <c r="E519" s="788"/>
      <c r="F519" s="788"/>
      <c r="G519" s="788"/>
    </row>
    <row r="520" spans="2:7" s="786" customFormat="1">
      <c r="B520" s="787"/>
      <c r="C520" s="788"/>
      <c r="D520" s="788"/>
      <c r="E520" s="788"/>
      <c r="F520" s="788"/>
      <c r="G520" s="788"/>
    </row>
    <row r="521" spans="2:7" s="786" customFormat="1">
      <c r="B521" s="787"/>
      <c r="C521" s="788"/>
      <c r="D521" s="788"/>
      <c r="E521" s="788"/>
      <c r="F521" s="788"/>
      <c r="G521" s="788"/>
    </row>
    <row r="522" spans="2:7" s="786" customFormat="1">
      <c r="B522" s="787"/>
      <c r="C522" s="788"/>
      <c r="D522" s="788"/>
      <c r="E522" s="788"/>
      <c r="F522" s="788"/>
      <c r="G522" s="788"/>
    </row>
    <row r="523" spans="2:7" s="786" customFormat="1">
      <c r="B523" s="787"/>
      <c r="C523" s="788"/>
      <c r="D523" s="788"/>
      <c r="E523" s="788"/>
      <c r="F523" s="788"/>
      <c r="G523" s="788"/>
    </row>
    <row r="524" spans="2:7" s="786" customFormat="1">
      <c r="B524" s="787"/>
      <c r="C524" s="788"/>
      <c r="D524" s="788"/>
      <c r="E524" s="788"/>
      <c r="F524" s="788"/>
      <c r="G524" s="788"/>
    </row>
    <row r="525" spans="2:7" s="786" customFormat="1">
      <c r="B525" s="787"/>
      <c r="C525" s="788"/>
      <c r="D525" s="788"/>
      <c r="E525" s="788"/>
      <c r="F525" s="788"/>
      <c r="G525" s="788"/>
    </row>
    <row r="526" spans="2:7" s="786" customFormat="1">
      <c r="B526" s="787"/>
      <c r="C526" s="788"/>
      <c r="D526" s="788"/>
      <c r="E526" s="788"/>
      <c r="F526" s="788"/>
      <c r="G526" s="788"/>
    </row>
    <row r="527" spans="2:7" s="786" customFormat="1">
      <c r="B527" s="787"/>
      <c r="C527" s="788"/>
      <c r="D527" s="788"/>
      <c r="E527" s="788"/>
      <c r="F527" s="788"/>
      <c r="G527" s="788"/>
    </row>
    <row r="528" spans="2:7" s="786" customFormat="1">
      <c r="B528" s="787"/>
      <c r="C528" s="788"/>
      <c r="D528" s="788"/>
      <c r="E528" s="788"/>
      <c r="F528" s="788"/>
      <c r="G528" s="788"/>
    </row>
    <row r="529" spans="2:7" s="786" customFormat="1">
      <c r="B529" s="787"/>
      <c r="C529" s="788"/>
      <c r="D529" s="788"/>
      <c r="E529" s="788"/>
      <c r="F529" s="788"/>
      <c r="G529" s="788"/>
    </row>
    <row r="530" spans="2:7" s="786" customFormat="1">
      <c r="B530" s="787"/>
      <c r="C530" s="788"/>
      <c r="D530" s="788"/>
      <c r="E530" s="788"/>
      <c r="F530" s="788"/>
      <c r="G530" s="788"/>
    </row>
    <row r="531" spans="2:7" s="786" customFormat="1">
      <c r="B531" s="787"/>
      <c r="C531" s="788"/>
      <c r="D531" s="788"/>
      <c r="E531" s="788"/>
      <c r="F531" s="788"/>
      <c r="G531" s="788"/>
    </row>
    <row r="532" spans="2:7" s="786" customFormat="1">
      <c r="B532" s="787"/>
      <c r="C532" s="788"/>
      <c r="D532" s="788"/>
      <c r="E532" s="788"/>
      <c r="F532" s="788"/>
      <c r="G532" s="788"/>
    </row>
    <row r="533" spans="2:7" s="786" customFormat="1">
      <c r="B533" s="787"/>
      <c r="C533" s="788"/>
      <c r="D533" s="788"/>
      <c r="E533" s="788"/>
      <c r="F533" s="788"/>
      <c r="G533" s="788"/>
    </row>
    <row r="534" spans="2:7" s="786" customFormat="1">
      <c r="B534" s="787"/>
      <c r="C534" s="788"/>
      <c r="D534" s="788"/>
      <c r="E534" s="788"/>
      <c r="F534" s="788"/>
      <c r="G534" s="788"/>
    </row>
    <row r="535" spans="2:7" s="786" customFormat="1">
      <c r="B535" s="787"/>
      <c r="C535" s="788"/>
      <c r="D535" s="788"/>
      <c r="E535" s="788"/>
      <c r="F535" s="788"/>
      <c r="G535" s="788"/>
    </row>
    <row r="536" spans="2:7" s="786" customFormat="1">
      <c r="B536" s="787"/>
      <c r="C536" s="788"/>
      <c r="D536" s="788"/>
      <c r="E536" s="788"/>
      <c r="F536" s="788"/>
      <c r="G536" s="788"/>
    </row>
    <row r="537" spans="2:7" s="786" customFormat="1">
      <c r="B537" s="787"/>
      <c r="C537" s="788"/>
      <c r="D537" s="788"/>
      <c r="E537" s="788"/>
      <c r="F537" s="788"/>
      <c r="G537" s="788"/>
    </row>
    <row r="538" spans="2:7" s="786" customFormat="1">
      <c r="B538" s="787"/>
      <c r="C538" s="788"/>
      <c r="D538" s="788"/>
      <c r="E538" s="788"/>
      <c r="F538" s="788"/>
      <c r="G538" s="788"/>
    </row>
    <row r="539" spans="2:7" s="786" customFormat="1">
      <c r="B539" s="787"/>
      <c r="C539" s="788"/>
      <c r="D539" s="788"/>
      <c r="E539" s="788"/>
      <c r="F539" s="788"/>
      <c r="G539" s="788"/>
    </row>
    <row r="540" spans="2:7" s="786" customFormat="1">
      <c r="B540" s="787"/>
      <c r="C540" s="788"/>
      <c r="D540" s="788"/>
      <c r="E540" s="788"/>
      <c r="F540" s="788"/>
      <c r="G540" s="788"/>
    </row>
    <row r="541" spans="2:7" s="786" customFormat="1">
      <c r="B541" s="787"/>
      <c r="C541" s="788"/>
      <c r="D541" s="788"/>
      <c r="E541" s="788"/>
      <c r="F541" s="788"/>
      <c r="G541" s="788"/>
    </row>
    <row r="542" spans="2:7" s="786" customFormat="1">
      <c r="B542" s="787"/>
      <c r="C542" s="788"/>
      <c r="D542" s="788"/>
      <c r="E542" s="788"/>
      <c r="F542" s="788"/>
      <c r="G542" s="788"/>
    </row>
    <row r="543" spans="2:7" s="786" customFormat="1">
      <c r="B543" s="787"/>
      <c r="C543" s="788"/>
      <c r="D543" s="788"/>
      <c r="E543" s="788"/>
      <c r="F543" s="788"/>
      <c r="G543" s="788"/>
    </row>
    <row r="544" spans="2:7" s="786" customFormat="1">
      <c r="B544" s="787"/>
      <c r="C544" s="788"/>
      <c r="D544" s="788"/>
      <c r="E544" s="788"/>
      <c r="F544" s="788"/>
      <c r="G544" s="788"/>
    </row>
    <row r="545" spans="2:7" s="786" customFormat="1">
      <c r="B545" s="787"/>
      <c r="C545" s="788"/>
      <c r="D545" s="788"/>
      <c r="E545" s="788"/>
      <c r="F545" s="788"/>
      <c r="G545" s="788"/>
    </row>
    <row r="546" spans="2:7" s="786" customFormat="1">
      <c r="B546" s="787"/>
      <c r="C546" s="788"/>
      <c r="D546" s="788"/>
      <c r="E546" s="788"/>
      <c r="F546" s="788"/>
      <c r="G546" s="788"/>
    </row>
    <row r="547" spans="2:7" s="786" customFormat="1">
      <c r="B547" s="787"/>
      <c r="C547" s="788"/>
      <c r="D547" s="788"/>
      <c r="E547" s="788"/>
      <c r="F547" s="788"/>
      <c r="G547" s="788"/>
    </row>
    <row r="548" spans="2:7" s="786" customFormat="1">
      <c r="B548" s="787"/>
      <c r="C548" s="788"/>
      <c r="D548" s="788"/>
      <c r="E548" s="788"/>
      <c r="F548" s="788"/>
      <c r="G548" s="788"/>
    </row>
    <row r="549" spans="2:7" s="786" customFormat="1">
      <c r="B549" s="787"/>
      <c r="C549" s="788"/>
      <c r="D549" s="788"/>
      <c r="E549" s="788"/>
      <c r="F549" s="788"/>
      <c r="G549" s="788"/>
    </row>
    <row r="550" spans="2:7" s="786" customFormat="1">
      <c r="B550" s="787"/>
      <c r="C550" s="788"/>
      <c r="D550" s="788"/>
      <c r="E550" s="788"/>
      <c r="F550" s="788"/>
      <c r="G550" s="788"/>
    </row>
    <row r="551" spans="2:7" s="786" customFormat="1">
      <c r="B551" s="787"/>
      <c r="C551" s="788"/>
      <c r="D551" s="788"/>
      <c r="E551" s="788"/>
      <c r="F551" s="788"/>
      <c r="G551" s="788"/>
    </row>
    <row r="552" spans="2:7" s="786" customFormat="1">
      <c r="B552" s="787"/>
      <c r="C552" s="788"/>
      <c r="D552" s="788"/>
      <c r="E552" s="788"/>
      <c r="F552" s="788"/>
      <c r="G552" s="788"/>
    </row>
    <row r="553" spans="2:7" s="786" customFormat="1">
      <c r="B553" s="787"/>
      <c r="C553" s="788"/>
      <c r="D553" s="788"/>
      <c r="E553" s="788"/>
      <c r="F553" s="788"/>
      <c r="G553" s="788"/>
    </row>
    <row r="554" spans="2:7" s="786" customFormat="1">
      <c r="B554" s="787"/>
      <c r="C554" s="788"/>
      <c r="D554" s="788"/>
      <c r="E554" s="788"/>
      <c r="F554" s="788"/>
      <c r="G554" s="788"/>
    </row>
    <row r="555" spans="2:7" s="786" customFormat="1">
      <c r="B555" s="787"/>
      <c r="C555" s="788"/>
      <c r="D555" s="788"/>
      <c r="E555" s="788"/>
      <c r="F555" s="788"/>
      <c r="G555" s="788"/>
    </row>
    <row r="556" spans="2:7" s="786" customFormat="1">
      <c r="B556" s="787"/>
      <c r="C556" s="788"/>
      <c r="D556" s="788"/>
      <c r="E556" s="788"/>
      <c r="F556" s="788"/>
      <c r="G556" s="788"/>
    </row>
    <row r="557" spans="2:7" s="786" customFormat="1">
      <c r="B557" s="787"/>
      <c r="C557" s="788"/>
      <c r="D557" s="788"/>
      <c r="E557" s="788"/>
      <c r="F557" s="788"/>
      <c r="G557" s="788"/>
    </row>
    <row r="558" spans="2:7" s="786" customFormat="1">
      <c r="B558" s="787"/>
      <c r="C558" s="788"/>
      <c r="D558" s="788"/>
      <c r="E558" s="788"/>
      <c r="F558" s="788"/>
      <c r="G558" s="788"/>
    </row>
    <row r="559" spans="2:7" s="786" customFormat="1">
      <c r="B559" s="787"/>
      <c r="C559" s="788"/>
      <c r="D559" s="788"/>
      <c r="E559" s="788"/>
      <c r="F559" s="788"/>
      <c r="G559" s="788"/>
    </row>
    <row r="560" spans="2:7" s="786" customFormat="1">
      <c r="B560" s="787"/>
      <c r="C560" s="788"/>
      <c r="D560" s="788"/>
      <c r="E560" s="788"/>
      <c r="F560" s="788"/>
      <c r="G560" s="788"/>
    </row>
    <row r="561" spans="2:7" s="786" customFormat="1">
      <c r="B561" s="787"/>
      <c r="C561" s="788"/>
      <c r="D561" s="788"/>
      <c r="E561" s="788"/>
      <c r="F561" s="788"/>
      <c r="G561" s="788"/>
    </row>
    <row r="562" spans="2:7" s="786" customFormat="1">
      <c r="B562" s="787"/>
      <c r="C562" s="788"/>
      <c r="D562" s="788"/>
      <c r="E562" s="788"/>
      <c r="F562" s="788"/>
      <c r="G562" s="788"/>
    </row>
    <row r="563" spans="2:7" s="786" customFormat="1">
      <c r="B563" s="787"/>
      <c r="C563" s="788"/>
      <c r="D563" s="788"/>
      <c r="E563" s="788"/>
      <c r="F563" s="788"/>
      <c r="G563" s="788"/>
    </row>
    <row r="564" spans="2:7" s="786" customFormat="1">
      <c r="B564" s="787"/>
      <c r="C564" s="788"/>
      <c r="D564" s="788"/>
      <c r="E564" s="788"/>
      <c r="F564" s="788"/>
      <c r="G564" s="788"/>
    </row>
    <row r="565" spans="2:7" s="786" customFormat="1">
      <c r="B565" s="787"/>
      <c r="C565" s="788"/>
      <c r="D565" s="788"/>
      <c r="E565" s="788"/>
      <c r="F565" s="788"/>
      <c r="G565" s="788"/>
    </row>
    <row r="566" spans="2:7" s="786" customFormat="1">
      <c r="B566" s="787"/>
      <c r="C566" s="788"/>
      <c r="D566" s="788"/>
      <c r="E566" s="788"/>
      <c r="F566" s="788"/>
      <c r="G566" s="788"/>
    </row>
    <row r="567" spans="2:7" s="786" customFormat="1">
      <c r="B567" s="787"/>
      <c r="C567" s="788"/>
      <c r="D567" s="788"/>
      <c r="E567" s="788"/>
      <c r="F567" s="788"/>
      <c r="G567" s="788"/>
    </row>
    <row r="568" spans="2:7" s="786" customFormat="1">
      <c r="B568" s="787"/>
      <c r="C568" s="788"/>
      <c r="D568" s="788"/>
      <c r="E568" s="788"/>
      <c r="F568" s="788"/>
      <c r="G568" s="788"/>
    </row>
    <row r="569" spans="2:7" s="786" customFormat="1">
      <c r="B569" s="787"/>
      <c r="C569" s="788"/>
      <c r="D569" s="788"/>
      <c r="E569" s="788"/>
      <c r="F569" s="788"/>
      <c r="G569" s="788"/>
    </row>
    <row r="570" spans="2:7" s="786" customFormat="1">
      <c r="B570" s="787"/>
      <c r="C570" s="788"/>
      <c r="D570" s="788"/>
      <c r="E570" s="788"/>
      <c r="F570" s="788"/>
      <c r="G570" s="788"/>
    </row>
    <row r="571" spans="2:7" s="786" customFormat="1">
      <c r="B571" s="787"/>
      <c r="C571" s="788"/>
      <c r="D571" s="788"/>
      <c r="E571" s="788"/>
      <c r="F571" s="788"/>
      <c r="G571" s="788"/>
    </row>
    <row r="572" spans="2:7" s="786" customFormat="1">
      <c r="B572" s="787"/>
      <c r="C572" s="788"/>
      <c r="D572" s="788"/>
      <c r="E572" s="788"/>
      <c r="F572" s="788"/>
      <c r="G572" s="788"/>
    </row>
    <row r="573" spans="2:7" s="786" customFormat="1">
      <c r="B573" s="787"/>
      <c r="C573" s="788"/>
      <c r="D573" s="788"/>
      <c r="E573" s="788"/>
      <c r="F573" s="788"/>
      <c r="G573" s="788"/>
    </row>
    <row r="574" spans="2:7" s="786" customFormat="1">
      <c r="B574" s="787"/>
      <c r="C574" s="788"/>
      <c r="D574" s="788"/>
      <c r="E574" s="788"/>
      <c r="F574" s="788"/>
      <c r="G574" s="788"/>
    </row>
    <row r="575" spans="2:7" s="786" customFormat="1">
      <c r="B575" s="787"/>
      <c r="C575" s="788"/>
      <c r="D575" s="788"/>
      <c r="E575" s="788"/>
      <c r="F575" s="788"/>
      <c r="G575" s="788"/>
    </row>
    <row r="576" spans="2:7" s="786" customFormat="1">
      <c r="B576" s="787"/>
      <c r="C576" s="788"/>
      <c r="D576" s="788"/>
      <c r="E576" s="788"/>
      <c r="F576" s="788"/>
      <c r="G576" s="788"/>
    </row>
    <row r="577" spans="2:7" s="786" customFormat="1">
      <c r="B577" s="787"/>
      <c r="C577" s="788"/>
      <c r="D577" s="788"/>
      <c r="E577" s="788"/>
      <c r="F577" s="788"/>
      <c r="G577" s="788"/>
    </row>
    <row r="578" spans="2:7" s="786" customFormat="1">
      <c r="B578" s="787"/>
      <c r="C578" s="788"/>
      <c r="D578" s="788"/>
      <c r="E578" s="788"/>
      <c r="F578" s="788"/>
      <c r="G578" s="788"/>
    </row>
    <row r="579" spans="2:7" s="786" customFormat="1">
      <c r="B579" s="787"/>
      <c r="C579" s="788"/>
      <c r="D579" s="788"/>
      <c r="E579" s="788"/>
      <c r="F579" s="788"/>
      <c r="G579" s="788"/>
    </row>
    <row r="580" spans="2:7" s="786" customFormat="1">
      <c r="B580" s="787"/>
      <c r="C580" s="788"/>
      <c r="D580" s="788"/>
      <c r="E580" s="788"/>
      <c r="F580" s="788"/>
      <c r="G580" s="788"/>
    </row>
    <row r="581" spans="2:7" s="786" customFormat="1">
      <c r="B581" s="787"/>
      <c r="C581" s="788"/>
      <c r="D581" s="788"/>
      <c r="E581" s="788"/>
      <c r="F581" s="788"/>
      <c r="G581" s="788"/>
    </row>
    <row r="582" spans="2:7" s="786" customFormat="1">
      <c r="B582" s="787"/>
      <c r="C582" s="788"/>
      <c r="D582" s="788"/>
      <c r="E582" s="788"/>
      <c r="F582" s="788"/>
      <c r="G582" s="788"/>
    </row>
    <row r="583" spans="2:7" s="786" customFormat="1">
      <c r="B583" s="787"/>
      <c r="C583" s="788"/>
      <c r="D583" s="788"/>
      <c r="E583" s="788"/>
      <c r="F583" s="788"/>
      <c r="G583" s="788"/>
    </row>
    <row r="584" spans="2:7" s="786" customFormat="1">
      <c r="B584" s="787"/>
      <c r="C584" s="788"/>
      <c r="D584" s="788"/>
      <c r="E584" s="788"/>
      <c r="F584" s="788"/>
      <c r="G584" s="788"/>
    </row>
    <row r="585" spans="2:7" s="786" customFormat="1">
      <c r="B585" s="787"/>
      <c r="C585" s="788"/>
      <c r="D585" s="788"/>
      <c r="E585" s="788"/>
      <c r="F585" s="788"/>
      <c r="G585" s="788"/>
    </row>
    <row r="586" spans="2:7" s="786" customFormat="1">
      <c r="B586" s="787"/>
      <c r="C586" s="788"/>
      <c r="D586" s="788"/>
      <c r="E586" s="788"/>
      <c r="F586" s="788"/>
      <c r="G586" s="788"/>
    </row>
    <row r="587" spans="2:7" s="786" customFormat="1">
      <c r="B587" s="787"/>
      <c r="C587" s="788"/>
      <c r="D587" s="788"/>
      <c r="E587" s="788"/>
      <c r="F587" s="788"/>
      <c r="G587" s="788"/>
    </row>
    <row r="588" spans="2:7" s="786" customFormat="1">
      <c r="B588" s="787"/>
      <c r="C588" s="788"/>
      <c r="D588" s="788"/>
      <c r="E588" s="788"/>
      <c r="F588" s="788"/>
      <c r="G588" s="788"/>
    </row>
    <row r="589" spans="2:7" s="786" customFormat="1">
      <c r="B589" s="787"/>
      <c r="C589" s="788"/>
      <c r="D589" s="788"/>
      <c r="E589" s="788"/>
      <c r="F589" s="788"/>
      <c r="G589" s="788"/>
    </row>
    <row r="590" spans="2:7" s="786" customFormat="1">
      <c r="B590" s="787"/>
      <c r="C590" s="788"/>
      <c r="D590" s="788"/>
      <c r="E590" s="788"/>
      <c r="F590" s="788"/>
      <c r="G590" s="788"/>
    </row>
    <row r="591" spans="2:7" s="786" customFormat="1">
      <c r="B591" s="787"/>
      <c r="C591" s="788"/>
      <c r="D591" s="788"/>
      <c r="E591" s="788"/>
      <c r="F591" s="788"/>
      <c r="G591" s="788"/>
    </row>
    <row r="592" spans="2:7" s="786" customFormat="1">
      <c r="B592" s="787"/>
      <c r="C592" s="788"/>
      <c r="D592" s="788"/>
      <c r="E592" s="788"/>
      <c r="F592" s="788"/>
      <c r="G592" s="788"/>
    </row>
    <row r="593" spans="2:7" s="786" customFormat="1">
      <c r="B593" s="787"/>
      <c r="C593" s="788"/>
      <c r="D593" s="788"/>
      <c r="E593" s="788"/>
      <c r="F593" s="788"/>
      <c r="G593" s="788"/>
    </row>
    <row r="594" spans="2:7" s="786" customFormat="1">
      <c r="B594" s="787"/>
      <c r="C594" s="788"/>
      <c r="D594" s="788"/>
      <c r="E594" s="788"/>
      <c r="F594" s="788"/>
      <c r="G594" s="788"/>
    </row>
    <row r="595" spans="2:7" s="786" customFormat="1">
      <c r="B595" s="787"/>
      <c r="C595" s="788"/>
      <c r="D595" s="788"/>
      <c r="E595" s="788"/>
      <c r="F595" s="788"/>
      <c r="G595" s="788"/>
    </row>
    <row r="596" spans="2:7" s="786" customFormat="1">
      <c r="B596" s="787"/>
      <c r="C596" s="788"/>
      <c r="D596" s="788"/>
      <c r="E596" s="788"/>
      <c r="F596" s="788"/>
      <c r="G596" s="788"/>
    </row>
    <row r="597" spans="2:7" s="786" customFormat="1">
      <c r="B597" s="787"/>
      <c r="C597" s="788"/>
      <c r="D597" s="788"/>
      <c r="E597" s="788"/>
      <c r="F597" s="788"/>
      <c r="G597" s="788"/>
    </row>
    <row r="598" spans="2:7" s="786" customFormat="1">
      <c r="B598" s="787"/>
      <c r="C598" s="788"/>
      <c r="D598" s="788"/>
      <c r="E598" s="788"/>
      <c r="F598" s="788"/>
      <c r="G598" s="788"/>
    </row>
    <row r="599" spans="2:7" s="786" customFormat="1">
      <c r="B599" s="787"/>
      <c r="C599" s="788"/>
      <c r="D599" s="788"/>
      <c r="E599" s="788"/>
      <c r="F599" s="788"/>
      <c r="G599" s="788"/>
    </row>
    <row r="600" spans="2:7" s="786" customFormat="1">
      <c r="B600" s="787"/>
      <c r="C600" s="788"/>
      <c r="D600" s="788"/>
      <c r="E600" s="788"/>
      <c r="F600" s="788"/>
      <c r="G600" s="788"/>
    </row>
    <row r="601" spans="2:7" s="786" customFormat="1">
      <c r="B601" s="787"/>
      <c r="C601" s="788"/>
      <c r="D601" s="788"/>
      <c r="E601" s="788"/>
      <c r="F601" s="788"/>
      <c r="G601" s="788"/>
    </row>
    <row r="602" spans="2:7" s="786" customFormat="1">
      <c r="B602" s="787"/>
      <c r="C602" s="788"/>
      <c r="D602" s="788"/>
      <c r="E602" s="788"/>
      <c r="F602" s="788"/>
      <c r="G602" s="788"/>
    </row>
    <row r="603" spans="2:7" s="786" customFormat="1">
      <c r="B603" s="787"/>
      <c r="C603" s="788"/>
      <c r="D603" s="788"/>
      <c r="E603" s="788"/>
      <c r="F603" s="788"/>
      <c r="G603" s="788"/>
    </row>
    <row r="604" spans="2:7" s="786" customFormat="1">
      <c r="B604" s="787"/>
      <c r="C604" s="788"/>
      <c r="D604" s="788"/>
      <c r="E604" s="788"/>
      <c r="F604" s="788"/>
      <c r="G604" s="788"/>
    </row>
    <row r="605" spans="2:7" s="786" customFormat="1">
      <c r="B605" s="787"/>
      <c r="C605" s="788"/>
      <c r="D605" s="788"/>
      <c r="E605" s="788"/>
      <c r="F605" s="788"/>
      <c r="G605" s="788"/>
    </row>
    <row r="606" spans="2:7" s="786" customFormat="1">
      <c r="B606" s="787"/>
      <c r="C606" s="788"/>
      <c r="D606" s="788"/>
      <c r="E606" s="788"/>
      <c r="F606" s="788"/>
      <c r="G606" s="788"/>
    </row>
    <row r="607" spans="2:7" s="786" customFormat="1">
      <c r="B607" s="787"/>
      <c r="C607" s="788"/>
      <c r="D607" s="788"/>
      <c r="E607" s="788"/>
      <c r="F607" s="788"/>
      <c r="G607" s="788"/>
    </row>
    <row r="608" spans="2:7" s="786" customFormat="1">
      <c r="B608" s="787"/>
      <c r="C608" s="788"/>
      <c r="D608" s="788"/>
      <c r="E608" s="788"/>
      <c r="F608" s="788"/>
      <c r="G608" s="788"/>
    </row>
    <row r="609" spans="1:207" s="786" customFormat="1">
      <c r="B609" s="787"/>
      <c r="C609" s="788"/>
      <c r="D609" s="788"/>
      <c r="E609" s="788"/>
      <c r="F609" s="788"/>
      <c r="G609" s="788"/>
    </row>
    <row r="610" spans="1:207" s="786" customFormat="1">
      <c r="B610" s="787"/>
      <c r="C610" s="788"/>
      <c r="D610" s="788"/>
      <c r="E610" s="788"/>
      <c r="F610" s="788"/>
      <c r="G610" s="788"/>
    </row>
    <row r="611" spans="1:207" s="786" customFormat="1">
      <c r="B611" s="787"/>
      <c r="C611" s="788"/>
      <c r="D611" s="788"/>
      <c r="E611" s="788"/>
      <c r="F611" s="788"/>
      <c r="G611" s="788"/>
    </row>
    <row r="612" spans="1:207" s="786" customFormat="1">
      <c r="B612" s="787"/>
      <c r="C612" s="788"/>
      <c r="D612" s="788"/>
      <c r="E612" s="788"/>
      <c r="F612" s="788"/>
      <c r="G612" s="788"/>
    </row>
    <row r="613" spans="1:207" s="786" customFormat="1">
      <c r="B613" s="787"/>
      <c r="C613" s="788"/>
      <c r="D613" s="788"/>
      <c r="E613" s="788"/>
      <c r="F613" s="788"/>
      <c r="G613" s="788"/>
    </row>
    <row r="614" spans="1:207" s="786" customFormat="1">
      <c r="B614" s="787"/>
      <c r="C614" s="788"/>
      <c r="D614" s="788"/>
      <c r="E614" s="788"/>
      <c r="F614" s="788"/>
      <c r="G614" s="788"/>
    </row>
    <row r="615" spans="1:207" s="786" customFormat="1">
      <c r="B615" s="787"/>
      <c r="C615" s="790"/>
      <c r="D615" s="790"/>
      <c r="E615" s="790"/>
      <c r="F615" s="790"/>
      <c r="G615" s="788"/>
    </row>
    <row r="616" spans="1:207" s="786" customFormat="1">
      <c r="B616" s="787"/>
      <c r="C616" s="790"/>
      <c r="D616" s="790"/>
      <c r="E616" s="790"/>
      <c r="F616" s="790"/>
      <c r="G616" s="788"/>
    </row>
    <row r="617" spans="1:207" s="786" customFormat="1">
      <c r="B617" s="787"/>
      <c r="C617" s="790"/>
      <c r="D617" s="790"/>
      <c r="E617" s="790"/>
      <c r="F617" s="790"/>
      <c r="G617" s="788"/>
    </row>
    <row r="618" spans="1:207" s="786" customFormat="1">
      <c r="B618" s="787"/>
      <c r="C618" s="790"/>
      <c r="D618" s="790"/>
      <c r="E618" s="790"/>
      <c r="F618" s="790"/>
      <c r="G618" s="788"/>
    </row>
    <row r="619" spans="1:207" s="786" customFormat="1">
      <c r="B619" s="787"/>
      <c r="C619" s="790"/>
      <c r="D619" s="790"/>
      <c r="E619" s="790"/>
      <c r="F619" s="790"/>
      <c r="G619" s="788"/>
    </row>
    <row r="620" spans="1:207" s="792" customFormat="1">
      <c r="A620" s="786"/>
      <c r="B620" s="789"/>
      <c r="C620" s="790"/>
      <c r="D620" s="790"/>
      <c r="E620" s="790"/>
      <c r="F620" s="790"/>
      <c r="G620" s="790"/>
      <c r="H620" s="791"/>
      <c r="I620" s="786"/>
      <c r="J620" s="786"/>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0"/>
      <c r="H621" s="791"/>
      <c r="I621" s="786"/>
      <c r="J621" s="786"/>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0"/>
      <c r="H622" s="791"/>
      <c r="I622" s="786"/>
      <c r="J622" s="786"/>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0"/>
      <c r="H623" s="791"/>
      <c r="I623" s="786"/>
      <c r="J623" s="786"/>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0"/>
      <c r="H624" s="791"/>
      <c r="I624" s="786"/>
      <c r="J624" s="786"/>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0"/>
      <c r="H625" s="791"/>
      <c r="I625" s="786"/>
      <c r="J625" s="786"/>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0"/>
      <c r="H626" s="791"/>
      <c r="I626" s="786"/>
      <c r="J626" s="786"/>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0"/>
      <c r="H627" s="791"/>
      <c r="I627" s="786"/>
      <c r="J627" s="786"/>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0"/>
      <c r="H628" s="791"/>
      <c r="I628" s="786"/>
      <c r="J628" s="786"/>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0"/>
      <c r="H629" s="791"/>
      <c r="I629" s="786"/>
      <c r="J629" s="786"/>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0"/>
      <c r="H630" s="791"/>
      <c r="I630" s="786"/>
      <c r="J630" s="786"/>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0"/>
      <c r="H631" s="791"/>
      <c r="I631" s="786"/>
      <c r="J631" s="786"/>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0"/>
      <c r="H632" s="791"/>
      <c r="I632" s="786"/>
      <c r="J632" s="786"/>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0"/>
      <c r="H633" s="791"/>
      <c r="I633" s="786"/>
      <c r="J633" s="786"/>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0"/>
      <c r="H634" s="791"/>
      <c r="I634" s="786"/>
      <c r="J634" s="786"/>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0"/>
      <c r="H635" s="791"/>
      <c r="I635" s="786"/>
      <c r="J635" s="786"/>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0"/>
      <c r="H636" s="791"/>
      <c r="I636" s="786"/>
      <c r="J636" s="786"/>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0"/>
      <c r="H637" s="791"/>
      <c r="I637" s="786"/>
      <c r="J637" s="786"/>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0"/>
      <c r="H638" s="791"/>
      <c r="I638" s="786"/>
      <c r="J638" s="786"/>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0"/>
      <c r="H639" s="791"/>
      <c r="I639" s="786"/>
      <c r="J639" s="786"/>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0"/>
      <c r="H640" s="791"/>
      <c r="I640" s="786"/>
      <c r="J640" s="786"/>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0"/>
      <c r="H641" s="791"/>
      <c r="I641" s="786"/>
      <c r="J641" s="786"/>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0"/>
      <c r="H642" s="791"/>
      <c r="I642" s="786"/>
      <c r="J642" s="786"/>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0"/>
      <c r="H643" s="791"/>
      <c r="I643" s="786"/>
      <c r="J643" s="786"/>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0"/>
      <c r="H644" s="791"/>
      <c r="I644" s="786"/>
      <c r="J644" s="786"/>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0"/>
      <c r="H645" s="791"/>
      <c r="I645" s="786"/>
      <c r="J645" s="786"/>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0"/>
      <c r="H646" s="791"/>
      <c r="I646" s="786"/>
      <c r="J646" s="786"/>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0"/>
      <c r="H647" s="791"/>
      <c r="I647" s="786"/>
      <c r="J647" s="786"/>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0"/>
      <c r="H648" s="791"/>
      <c r="I648" s="786"/>
      <c r="J648" s="786"/>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0"/>
      <c r="H649" s="791"/>
      <c r="I649" s="786"/>
      <c r="J649" s="786"/>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0"/>
      <c r="H650" s="791"/>
      <c r="I650" s="786"/>
      <c r="J650" s="786"/>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0"/>
      <c r="H651" s="791"/>
      <c r="I651" s="786"/>
      <c r="J651" s="786"/>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0"/>
      <c r="H652" s="791"/>
      <c r="I652" s="786"/>
      <c r="J652" s="786"/>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0"/>
      <c r="H653" s="791"/>
      <c r="I653" s="786"/>
      <c r="J653" s="786"/>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0"/>
      <c r="H654" s="791"/>
      <c r="I654" s="786"/>
      <c r="J654" s="786"/>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0"/>
      <c r="H655" s="791"/>
      <c r="I655" s="786"/>
      <c r="J655" s="786"/>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0"/>
      <c r="H656" s="791"/>
      <c r="I656" s="786"/>
      <c r="J656" s="786"/>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0"/>
      <c r="H657" s="791"/>
      <c r="I657" s="786"/>
      <c r="J657" s="786"/>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0"/>
      <c r="H658" s="791"/>
      <c r="I658" s="786"/>
      <c r="J658" s="786"/>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0"/>
      <c r="H659" s="791"/>
      <c r="I659" s="786"/>
      <c r="J659" s="786"/>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0"/>
      <c r="H660" s="791"/>
      <c r="I660" s="786"/>
      <c r="J660" s="786"/>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0"/>
      <c r="H661" s="791"/>
      <c r="I661" s="786"/>
      <c r="J661" s="786"/>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0"/>
      <c r="H662" s="791"/>
      <c r="I662" s="786"/>
      <c r="J662" s="786"/>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0"/>
      <c r="H663" s="791"/>
      <c r="I663" s="786"/>
      <c r="J663" s="786"/>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0"/>
      <c r="H664" s="791"/>
      <c r="I664" s="786"/>
      <c r="J664" s="786"/>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0"/>
      <c r="H665" s="791"/>
      <c r="I665" s="786"/>
      <c r="J665" s="786"/>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0"/>
      <c r="H666" s="791"/>
      <c r="I666" s="786"/>
      <c r="J666" s="786"/>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0"/>
      <c r="H667" s="791"/>
      <c r="I667" s="786"/>
      <c r="J667" s="786"/>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0"/>
      <c r="H668" s="791"/>
      <c r="I668" s="786"/>
      <c r="J668" s="786"/>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0"/>
      <c r="H669" s="791"/>
      <c r="I669" s="786"/>
      <c r="J669" s="786"/>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0"/>
      <c r="H670" s="791"/>
      <c r="I670" s="786"/>
      <c r="J670" s="786"/>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0"/>
      <c r="H671" s="791"/>
      <c r="I671" s="786"/>
      <c r="J671" s="786"/>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0"/>
      <c r="H672" s="791"/>
      <c r="I672" s="786"/>
      <c r="J672" s="786"/>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0"/>
      <c r="H673" s="791"/>
      <c r="I673" s="786"/>
      <c r="J673" s="786"/>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0"/>
      <c r="H674" s="791"/>
      <c r="I674" s="786"/>
      <c r="J674" s="786"/>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0"/>
      <c r="H675" s="791"/>
      <c r="I675" s="786"/>
      <c r="J675" s="786"/>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0"/>
      <c r="H676" s="791"/>
      <c r="I676" s="786"/>
      <c r="J676" s="786"/>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0"/>
      <c r="H677" s="791"/>
      <c r="I677" s="786"/>
      <c r="J677" s="786"/>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0"/>
      <c r="H678" s="791"/>
      <c r="I678" s="786"/>
      <c r="J678" s="786"/>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0"/>
      <c r="H679" s="791"/>
      <c r="I679" s="786"/>
      <c r="J679" s="786"/>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0"/>
      <c r="H680" s="791"/>
      <c r="I680" s="786"/>
      <c r="J680" s="786"/>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0"/>
      <c r="H681" s="791"/>
      <c r="I681" s="786"/>
      <c r="J681" s="786"/>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0"/>
      <c r="H682" s="791"/>
      <c r="I682" s="786"/>
      <c r="J682" s="786"/>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0"/>
      <c r="H683" s="791"/>
      <c r="I683" s="786"/>
      <c r="J683" s="786"/>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0"/>
      <c r="H684" s="791"/>
      <c r="I684" s="786"/>
      <c r="J684" s="786"/>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0"/>
      <c r="H685" s="791"/>
      <c r="I685" s="786"/>
      <c r="J685" s="786"/>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0"/>
      <c r="H686" s="791"/>
      <c r="I686" s="786"/>
      <c r="J686" s="786"/>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0"/>
      <c r="H687" s="791"/>
      <c r="I687" s="786"/>
      <c r="J687" s="786"/>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0"/>
      <c r="H688" s="791"/>
      <c r="I688" s="786"/>
      <c r="J688" s="786"/>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0"/>
      <c r="H689" s="791"/>
      <c r="I689" s="786"/>
      <c r="J689" s="786"/>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0"/>
      <c r="H690" s="791"/>
      <c r="I690" s="786"/>
      <c r="J690" s="786"/>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0"/>
      <c r="H691" s="791"/>
      <c r="I691" s="786"/>
      <c r="J691" s="786"/>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0"/>
      <c r="H692" s="791"/>
      <c r="I692" s="786"/>
      <c r="J692" s="786"/>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0"/>
      <c r="H693" s="791"/>
      <c r="I693" s="786"/>
      <c r="J693" s="786"/>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0"/>
      <c r="H694" s="791"/>
      <c r="I694" s="786"/>
      <c r="J694" s="786"/>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0"/>
      <c r="H695" s="791"/>
      <c r="I695" s="786"/>
      <c r="J695" s="786"/>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0"/>
      <c r="H696" s="791"/>
      <c r="I696" s="786"/>
      <c r="J696" s="786"/>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0"/>
      <c r="H697" s="791"/>
      <c r="I697" s="786"/>
      <c r="J697" s="786"/>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0"/>
      <c r="H698" s="791"/>
      <c r="I698" s="786"/>
      <c r="J698" s="786"/>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0"/>
      <c r="H699" s="791"/>
      <c r="I699" s="786"/>
      <c r="J699" s="786"/>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0"/>
      <c r="H700" s="791"/>
      <c r="I700" s="786"/>
      <c r="J700" s="786"/>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0"/>
      <c r="H701" s="791"/>
      <c r="I701" s="786"/>
      <c r="J701" s="786"/>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0"/>
      <c r="H702" s="791"/>
      <c r="I702" s="786"/>
      <c r="J702" s="786"/>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0"/>
      <c r="H703" s="791"/>
      <c r="I703" s="786"/>
      <c r="J703" s="786"/>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0"/>
      <c r="H704" s="791"/>
      <c r="I704" s="786"/>
      <c r="J704" s="786"/>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0"/>
      <c r="H705" s="791"/>
      <c r="I705" s="786"/>
      <c r="J705" s="786"/>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0"/>
      <c r="H706" s="791"/>
      <c r="I706" s="786"/>
      <c r="J706" s="786"/>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0"/>
      <c r="H707" s="791"/>
      <c r="I707" s="786"/>
      <c r="J707" s="786"/>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0"/>
      <c r="H708" s="791"/>
      <c r="I708" s="786"/>
      <c r="J708" s="786"/>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0"/>
      <c r="H709" s="791"/>
      <c r="I709" s="786"/>
      <c r="J709" s="786"/>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0"/>
      <c r="H710" s="791"/>
      <c r="I710" s="786"/>
      <c r="J710" s="786"/>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0"/>
      <c r="H711" s="791"/>
      <c r="I711" s="786"/>
      <c r="J711" s="786"/>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0"/>
      <c r="H712" s="791"/>
      <c r="I712" s="786"/>
      <c r="J712" s="786"/>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0"/>
      <c r="H713" s="791"/>
      <c r="I713" s="786"/>
      <c r="J713" s="786"/>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0"/>
      <c r="H714" s="791"/>
      <c r="I714" s="786"/>
      <c r="J714" s="786"/>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0"/>
      <c r="H715" s="791"/>
      <c r="I715" s="786"/>
      <c r="J715" s="786"/>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0"/>
      <c r="H716" s="791"/>
      <c r="I716" s="786"/>
      <c r="J716" s="786"/>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0"/>
      <c r="H717" s="791"/>
      <c r="I717" s="786"/>
      <c r="J717" s="786"/>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0"/>
      <c r="H718" s="791"/>
      <c r="I718" s="786"/>
      <c r="J718" s="786"/>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0"/>
      <c r="H719" s="791"/>
      <c r="I719" s="786"/>
      <c r="J719" s="786"/>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0"/>
      <c r="H720" s="791"/>
      <c r="I720" s="786"/>
      <c r="J720" s="786"/>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0"/>
      <c r="H721" s="791"/>
      <c r="I721" s="786"/>
      <c r="J721" s="786"/>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0"/>
      <c r="H722" s="791"/>
      <c r="I722" s="786"/>
      <c r="J722" s="786"/>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0"/>
      <c r="H723" s="791"/>
      <c r="I723" s="786"/>
      <c r="J723" s="786"/>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0"/>
      <c r="H724" s="791"/>
      <c r="I724" s="786"/>
      <c r="J724" s="786"/>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0"/>
      <c r="H725" s="791"/>
      <c r="I725" s="786"/>
      <c r="J725" s="786"/>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0"/>
      <c r="H726" s="791"/>
      <c r="I726" s="786"/>
      <c r="J726" s="786"/>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0"/>
      <c r="H727" s="791"/>
      <c r="I727" s="786"/>
      <c r="J727" s="786"/>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0"/>
      <c r="H728" s="791"/>
      <c r="I728" s="786"/>
      <c r="J728" s="786"/>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0"/>
      <c r="H729" s="791"/>
      <c r="I729" s="786"/>
      <c r="J729" s="786"/>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0"/>
      <c r="H730" s="791"/>
      <c r="I730" s="786"/>
      <c r="J730" s="786"/>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0"/>
      <c r="H731" s="791"/>
      <c r="I731" s="786"/>
      <c r="J731" s="786"/>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0"/>
      <c r="H732" s="791"/>
      <c r="I732" s="786"/>
      <c r="J732" s="786"/>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0"/>
      <c r="H733" s="791"/>
      <c r="I733" s="786"/>
      <c r="J733" s="786"/>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0"/>
      <c r="H734" s="791"/>
      <c r="I734" s="786"/>
      <c r="J734" s="786"/>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0"/>
      <c r="H735" s="791"/>
      <c r="I735" s="786"/>
      <c r="J735" s="786"/>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0"/>
      <c r="H736" s="791"/>
      <c r="I736" s="786"/>
      <c r="J736" s="786"/>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0"/>
      <c r="H737" s="791"/>
      <c r="I737" s="786"/>
      <c r="J737" s="786"/>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0"/>
      <c r="H738" s="791"/>
      <c r="I738" s="786"/>
      <c r="J738" s="786"/>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0"/>
      <c r="H739" s="791"/>
      <c r="I739" s="786"/>
      <c r="J739" s="786"/>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0"/>
      <c r="H740" s="791"/>
      <c r="I740" s="786"/>
      <c r="J740" s="786"/>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0"/>
      <c r="H741" s="791"/>
      <c r="I741" s="786"/>
      <c r="J741" s="786"/>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0"/>
      <c r="H742" s="791"/>
      <c r="I742" s="786"/>
      <c r="J742" s="786"/>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0"/>
      <c r="H743" s="791"/>
      <c r="I743" s="786"/>
      <c r="J743" s="786"/>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0"/>
      <c r="H744" s="791"/>
      <c r="I744" s="786"/>
      <c r="J744" s="786"/>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0"/>
      <c r="H745" s="791"/>
      <c r="I745" s="786"/>
      <c r="J745" s="786"/>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0"/>
      <c r="H746" s="791"/>
      <c r="I746" s="786"/>
      <c r="J746" s="786"/>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0"/>
      <c r="H747" s="791"/>
      <c r="I747" s="786"/>
      <c r="J747" s="786"/>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0"/>
      <c r="H748" s="791"/>
      <c r="I748" s="786"/>
      <c r="J748" s="786"/>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0"/>
      <c r="H749" s="791"/>
      <c r="I749" s="786"/>
      <c r="J749" s="786"/>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0"/>
      <c r="H750" s="791"/>
      <c r="I750" s="786"/>
      <c r="J750" s="786"/>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0"/>
      <c r="H751" s="791"/>
      <c r="I751" s="786"/>
      <c r="J751" s="786"/>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0"/>
      <c r="H752" s="791"/>
      <c r="I752" s="786"/>
      <c r="J752" s="786"/>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0"/>
      <c r="H753" s="791"/>
      <c r="I753" s="786"/>
      <c r="J753" s="786"/>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0"/>
      <c r="H754" s="791"/>
      <c r="I754" s="786"/>
      <c r="J754" s="786"/>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0"/>
      <c r="H755" s="791"/>
      <c r="I755" s="786"/>
      <c r="J755" s="786"/>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0"/>
      <c r="H756" s="791"/>
      <c r="I756" s="786"/>
      <c r="J756" s="786"/>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0"/>
      <c r="H757" s="791"/>
      <c r="I757" s="786"/>
      <c r="J757" s="786"/>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0"/>
      <c r="H758" s="791"/>
      <c r="I758" s="786"/>
      <c r="J758" s="786"/>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0"/>
      <c r="H759" s="791"/>
      <c r="I759" s="786"/>
      <c r="J759" s="786"/>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0"/>
      <c r="H760" s="791"/>
      <c r="I760" s="786"/>
      <c r="J760" s="786"/>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0"/>
      <c r="H761" s="791"/>
      <c r="I761" s="786"/>
      <c r="J761" s="786"/>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0"/>
      <c r="H762" s="791"/>
      <c r="I762" s="786"/>
      <c r="J762" s="786"/>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0"/>
      <c r="H763" s="791"/>
      <c r="I763" s="786"/>
      <c r="J763" s="786"/>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0"/>
      <c r="H764" s="791"/>
      <c r="I764" s="786"/>
      <c r="J764" s="786"/>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0"/>
      <c r="H765" s="791"/>
      <c r="I765" s="786"/>
      <c r="J765" s="786"/>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0"/>
      <c r="H766" s="791"/>
      <c r="I766" s="786"/>
      <c r="J766" s="786"/>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0"/>
      <c r="H767" s="791"/>
      <c r="I767" s="786"/>
      <c r="J767" s="786"/>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0"/>
      <c r="H768" s="791"/>
      <c r="I768" s="786"/>
      <c r="J768" s="786"/>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0"/>
      <c r="H769" s="791"/>
      <c r="I769" s="786"/>
      <c r="J769" s="786"/>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0"/>
      <c r="H770" s="791"/>
      <c r="I770" s="786"/>
      <c r="J770" s="786"/>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0"/>
      <c r="H771" s="791"/>
      <c r="I771" s="786"/>
      <c r="J771" s="786"/>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0"/>
      <c r="H772" s="791"/>
      <c r="I772" s="786"/>
      <c r="J772" s="786"/>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0"/>
      <c r="H773" s="791"/>
      <c r="I773" s="786"/>
      <c r="J773" s="786"/>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0"/>
      <c r="H774" s="791"/>
      <c r="I774" s="786"/>
      <c r="J774" s="786"/>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0"/>
      <c r="H775" s="791"/>
      <c r="I775" s="786"/>
      <c r="J775" s="786"/>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0"/>
      <c r="H776" s="791"/>
      <c r="I776" s="786"/>
      <c r="J776" s="786"/>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0"/>
      <c r="H777" s="791"/>
      <c r="I777" s="786"/>
      <c r="J777" s="786"/>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0"/>
      <c r="H778" s="791"/>
      <c r="I778" s="786"/>
      <c r="J778" s="786"/>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0"/>
      <c r="H779" s="791"/>
      <c r="I779" s="786"/>
      <c r="J779" s="786"/>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0"/>
      <c r="H780" s="791"/>
      <c r="I780" s="786"/>
      <c r="J780" s="786"/>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0"/>
      <c r="H781" s="791"/>
      <c r="I781" s="786"/>
      <c r="J781" s="786"/>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0"/>
      <c r="H782" s="791"/>
      <c r="I782" s="786"/>
      <c r="J782" s="786"/>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0"/>
      <c r="H783" s="791"/>
      <c r="I783" s="786"/>
      <c r="J783" s="786"/>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0"/>
      <c r="H784" s="791"/>
      <c r="I784" s="786"/>
      <c r="J784" s="786"/>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0"/>
      <c r="H785" s="791"/>
      <c r="I785" s="786"/>
      <c r="J785" s="786"/>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0"/>
      <c r="H786" s="791"/>
      <c r="I786" s="786"/>
      <c r="J786" s="786"/>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0"/>
      <c r="H787" s="791"/>
      <c r="I787" s="786"/>
      <c r="J787" s="786"/>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0"/>
      <c r="H788" s="791"/>
      <c r="I788" s="786"/>
      <c r="J788" s="786"/>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0"/>
      <c r="H789" s="791"/>
      <c r="I789" s="786"/>
      <c r="J789" s="786"/>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0"/>
      <c r="H790" s="791"/>
      <c r="I790" s="786"/>
      <c r="J790" s="786"/>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0"/>
      <c r="H791" s="791"/>
      <c r="I791" s="786"/>
      <c r="J791" s="786"/>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0"/>
      <c r="H792" s="791"/>
      <c r="I792" s="786"/>
      <c r="J792" s="786"/>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0"/>
      <c r="H793" s="791"/>
      <c r="I793" s="786"/>
      <c r="J793" s="786"/>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0"/>
      <c r="H794" s="791"/>
      <c r="I794" s="786"/>
      <c r="J794" s="786"/>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0"/>
      <c r="H795" s="791"/>
      <c r="I795" s="786"/>
      <c r="J795" s="786"/>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0"/>
      <c r="H796" s="791"/>
      <c r="I796" s="786"/>
      <c r="J796" s="786"/>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0"/>
      <c r="H797" s="791"/>
      <c r="I797" s="786"/>
      <c r="J797" s="786"/>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0"/>
      <c r="H798" s="791"/>
      <c r="I798" s="786"/>
      <c r="J798" s="786"/>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0"/>
      <c r="H799" s="791"/>
      <c r="I799" s="786"/>
      <c r="J799" s="786"/>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0"/>
      <c r="H800" s="791"/>
      <c r="I800" s="786"/>
      <c r="J800" s="786"/>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0"/>
      <c r="H801" s="791"/>
      <c r="I801" s="786"/>
      <c r="J801" s="786"/>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0"/>
      <c r="H802" s="791"/>
      <c r="I802" s="786"/>
      <c r="J802" s="786"/>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0"/>
      <c r="H803" s="791"/>
      <c r="I803" s="786"/>
      <c r="J803" s="786"/>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0"/>
      <c r="H804" s="791"/>
      <c r="I804" s="786"/>
      <c r="J804" s="786"/>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0"/>
      <c r="H805" s="791"/>
      <c r="I805" s="786"/>
      <c r="J805" s="786"/>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0"/>
      <c r="H806" s="791"/>
      <c r="I806" s="786"/>
      <c r="J806" s="786"/>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0"/>
      <c r="H807" s="791"/>
      <c r="I807" s="786"/>
      <c r="J807" s="786"/>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0"/>
      <c r="H808" s="791"/>
      <c r="I808" s="786"/>
      <c r="J808" s="786"/>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0"/>
      <c r="H809" s="791"/>
      <c r="I809" s="786"/>
      <c r="J809" s="786"/>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0"/>
      <c r="H810" s="791"/>
      <c r="I810" s="786"/>
      <c r="J810" s="786"/>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0"/>
      <c r="H811" s="791"/>
      <c r="I811" s="786"/>
      <c r="J811" s="786"/>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0"/>
      <c r="H812" s="791"/>
      <c r="I812" s="786"/>
      <c r="J812" s="786"/>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0"/>
      <c r="H813" s="791"/>
      <c r="I813" s="786"/>
      <c r="J813" s="786"/>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0"/>
      <c r="H814" s="791"/>
      <c r="I814" s="786"/>
      <c r="J814" s="786"/>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0"/>
      <c r="H815" s="791"/>
      <c r="I815" s="786"/>
      <c r="J815" s="786"/>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0"/>
      <c r="H816" s="791"/>
      <c r="I816" s="786"/>
      <c r="J816" s="786"/>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0"/>
      <c r="H817" s="791"/>
      <c r="I817" s="786"/>
      <c r="J817" s="786"/>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0"/>
      <c r="H818" s="791"/>
      <c r="I818" s="786"/>
      <c r="J818" s="786"/>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0"/>
      <c r="H819" s="791"/>
      <c r="I819" s="786"/>
      <c r="J819" s="786"/>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0"/>
      <c r="H820" s="791"/>
      <c r="I820" s="786"/>
      <c r="J820" s="786"/>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0"/>
      <c r="H821" s="791"/>
      <c r="I821" s="786"/>
      <c r="J821" s="786"/>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0"/>
      <c r="H822" s="791"/>
      <c r="I822" s="786"/>
      <c r="J822" s="786"/>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0"/>
      <c r="H823" s="791"/>
      <c r="I823" s="786"/>
      <c r="J823" s="786"/>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0"/>
      <c r="H824" s="791"/>
      <c r="I824" s="786"/>
      <c r="J824" s="786"/>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0"/>
      <c r="H825" s="791"/>
      <c r="I825" s="786"/>
      <c r="J825" s="786"/>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0"/>
      <c r="H826" s="791"/>
      <c r="I826" s="786"/>
      <c r="J826" s="786"/>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0"/>
      <c r="H827" s="791"/>
      <c r="I827" s="786"/>
      <c r="J827" s="786"/>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0"/>
      <c r="H828" s="791"/>
      <c r="I828" s="786"/>
      <c r="J828" s="786"/>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0"/>
      <c r="H829" s="791"/>
      <c r="I829" s="786"/>
      <c r="J829" s="786"/>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0"/>
      <c r="H830" s="791"/>
      <c r="I830" s="786"/>
      <c r="J830" s="786"/>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0"/>
      <c r="H831" s="791"/>
      <c r="I831" s="786"/>
      <c r="J831" s="786"/>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0"/>
      <c r="H832" s="791"/>
      <c r="I832" s="786"/>
      <c r="J832" s="786"/>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0"/>
      <c r="H833" s="791"/>
      <c r="I833" s="786"/>
      <c r="J833" s="786"/>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0"/>
      <c r="H834" s="791"/>
      <c r="I834" s="786"/>
      <c r="J834" s="786"/>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0"/>
      <c r="H835" s="791"/>
      <c r="I835" s="786"/>
      <c r="J835" s="786"/>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0"/>
      <c r="H836" s="791"/>
      <c r="I836" s="786"/>
      <c r="J836" s="786"/>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0"/>
      <c r="H837" s="791"/>
      <c r="I837" s="786"/>
      <c r="J837" s="786"/>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0"/>
      <c r="H838" s="791"/>
      <c r="I838" s="786"/>
      <c r="J838" s="786"/>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0"/>
      <c r="H839" s="791"/>
      <c r="I839" s="786"/>
      <c r="J839" s="786"/>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0"/>
      <c r="H840" s="791"/>
      <c r="I840" s="786"/>
      <c r="J840" s="786"/>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0"/>
      <c r="H841" s="791"/>
      <c r="I841" s="786"/>
      <c r="J841" s="786"/>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0"/>
      <c r="H842" s="791"/>
      <c r="I842" s="786"/>
      <c r="J842" s="786"/>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0"/>
      <c r="H843" s="791"/>
      <c r="I843" s="786"/>
      <c r="J843" s="786"/>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0"/>
      <c r="H844" s="791"/>
      <c r="I844" s="786"/>
      <c r="J844" s="786"/>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0"/>
      <c r="H845" s="791"/>
      <c r="I845" s="786"/>
      <c r="J845" s="786"/>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0"/>
      <c r="H846" s="791"/>
      <c r="I846" s="786"/>
      <c r="J846" s="786"/>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0"/>
      <c r="H847" s="791"/>
      <c r="I847" s="786"/>
      <c r="J847" s="786"/>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0"/>
      <c r="H848" s="791"/>
      <c r="I848" s="786"/>
      <c r="J848" s="786"/>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0"/>
      <c r="H849" s="791"/>
      <c r="I849" s="786"/>
      <c r="J849" s="786"/>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0"/>
      <c r="H850" s="791"/>
      <c r="I850" s="786"/>
      <c r="J850" s="786"/>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0"/>
      <c r="H851" s="791"/>
      <c r="I851" s="786"/>
      <c r="J851" s="786"/>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0"/>
      <c r="H852" s="791"/>
      <c r="I852" s="786"/>
      <c r="J852" s="786"/>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0"/>
      <c r="H853" s="791"/>
      <c r="I853" s="786"/>
      <c r="J853" s="786"/>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0"/>
      <c r="H854" s="791"/>
      <c r="I854" s="786"/>
      <c r="J854" s="786"/>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0"/>
      <c r="H855" s="791"/>
      <c r="I855" s="786"/>
      <c r="J855" s="786"/>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0"/>
      <c r="H856" s="791"/>
      <c r="I856" s="786"/>
      <c r="J856" s="786"/>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0"/>
      <c r="H857" s="791"/>
      <c r="I857" s="786"/>
      <c r="J857" s="786"/>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0"/>
      <c r="H858" s="791"/>
      <c r="I858" s="786"/>
      <c r="J858" s="786"/>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0"/>
      <c r="H859" s="791"/>
      <c r="I859" s="786"/>
      <c r="J859" s="786"/>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0"/>
      <c r="H860" s="791"/>
      <c r="I860" s="786"/>
      <c r="J860" s="786"/>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0"/>
      <c r="H861" s="791"/>
      <c r="I861" s="786"/>
      <c r="J861" s="786"/>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0"/>
      <c r="H862" s="791"/>
      <c r="I862" s="786"/>
      <c r="J862" s="786"/>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0"/>
      <c r="H863" s="791"/>
      <c r="I863" s="786"/>
      <c r="J863" s="786"/>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0"/>
      <c r="H864" s="791"/>
      <c r="I864" s="786"/>
      <c r="J864" s="786"/>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0"/>
      <c r="H865" s="791"/>
      <c r="I865" s="786"/>
      <c r="J865" s="786"/>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0"/>
      <c r="H866" s="791"/>
      <c r="I866" s="786"/>
      <c r="J866" s="786"/>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0"/>
      <c r="H867" s="791"/>
      <c r="I867" s="786"/>
      <c r="J867" s="786"/>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0"/>
      <c r="H868" s="791"/>
      <c r="I868" s="786"/>
      <c r="J868" s="786"/>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0"/>
      <c r="H869" s="791"/>
      <c r="I869" s="786"/>
      <c r="J869" s="786"/>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0"/>
      <c r="H870" s="791"/>
      <c r="I870" s="786"/>
      <c r="J870" s="786"/>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0"/>
      <c r="H871" s="791"/>
      <c r="I871" s="786"/>
      <c r="J871" s="786"/>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0"/>
      <c r="H872" s="791"/>
      <c r="I872" s="786"/>
      <c r="J872" s="786"/>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0"/>
      <c r="H873" s="791"/>
      <c r="I873" s="786"/>
      <c r="J873" s="786"/>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0"/>
      <c r="H874" s="791"/>
      <c r="I874" s="786"/>
      <c r="J874" s="786"/>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0"/>
      <c r="H875" s="791"/>
      <c r="I875" s="786"/>
      <c r="J875" s="786"/>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0"/>
      <c r="H876" s="791"/>
      <c r="I876" s="786"/>
      <c r="J876" s="786"/>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0"/>
      <c r="H877" s="791"/>
      <c r="I877" s="786"/>
      <c r="J877" s="786"/>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0"/>
      <c r="H878" s="791"/>
      <c r="I878" s="786"/>
      <c r="J878" s="786"/>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0"/>
      <c r="H879" s="791"/>
      <c r="I879" s="786"/>
      <c r="J879" s="786"/>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0"/>
      <c r="H880" s="791"/>
      <c r="I880" s="786"/>
      <c r="J880" s="786"/>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0"/>
      <c r="H881" s="791"/>
      <c r="I881" s="786"/>
      <c r="J881" s="786"/>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0"/>
      <c r="H882" s="791"/>
      <c r="I882" s="786"/>
      <c r="J882" s="786"/>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0"/>
      <c r="H883" s="791"/>
      <c r="I883" s="786"/>
      <c r="J883" s="786"/>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0"/>
      <c r="H884" s="791"/>
      <c r="I884" s="786"/>
      <c r="J884" s="786"/>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0"/>
      <c r="H885" s="791"/>
      <c r="I885" s="786"/>
      <c r="J885" s="786"/>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0"/>
      <c r="H886" s="791"/>
      <c r="I886" s="786"/>
      <c r="J886" s="786"/>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0"/>
      <c r="H887" s="791"/>
      <c r="I887" s="786"/>
      <c r="J887" s="786"/>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0"/>
      <c r="H888" s="791"/>
      <c r="I888" s="786"/>
      <c r="J888" s="786"/>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0"/>
      <c r="H889" s="791"/>
      <c r="I889" s="786"/>
      <c r="J889" s="786"/>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0"/>
      <c r="H890" s="791"/>
      <c r="I890" s="786"/>
      <c r="J890" s="786"/>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0"/>
      <c r="H891" s="791"/>
      <c r="I891" s="786"/>
      <c r="J891" s="786"/>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0"/>
      <c r="H892" s="791"/>
      <c r="I892" s="786"/>
      <c r="J892" s="786"/>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0"/>
      <c r="H893" s="791"/>
      <c r="I893" s="786"/>
      <c r="J893" s="786"/>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0"/>
      <c r="H894" s="791"/>
      <c r="I894" s="786"/>
      <c r="J894" s="786"/>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0"/>
      <c r="H895" s="791"/>
      <c r="I895" s="786"/>
      <c r="J895" s="786"/>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0"/>
      <c r="H896" s="791"/>
      <c r="I896" s="786"/>
      <c r="J896" s="786"/>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0"/>
      <c r="H897" s="791"/>
      <c r="I897" s="786"/>
      <c r="J897" s="786"/>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0"/>
      <c r="H898" s="791"/>
      <c r="I898" s="786"/>
      <c r="J898" s="786"/>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0"/>
      <c r="H899" s="791"/>
      <c r="I899" s="786"/>
      <c r="J899" s="786"/>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0"/>
      <c r="H900" s="791"/>
      <c r="I900" s="786"/>
      <c r="J900" s="786"/>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0"/>
      <c r="H901" s="791"/>
      <c r="I901" s="786"/>
      <c r="J901" s="786"/>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0"/>
      <c r="H902" s="791"/>
      <c r="I902" s="786"/>
      <c r="J902" s="786"/>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0"/>
      <c r="H903" s="791"/>
      <c r="I903" s="786"/>
      <c r="J903" s="786"/>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0"/>
      <c r="H904" s="791"/>
      <c r="I904" s="786"/>
      <c r="J904" s="786"/>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0"/>
      <c r="H905" s="791"/>
      <c r="I905" s="786"/>
      <c r="J905" s="786"/>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0"/>
      <c r="H906" s="791"/>
      <c r="I906" s="786"/>
      <c r="J906" s="786"/>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0"/>
      <c r="H907" s="791"/>
      <c r="I907" s="786"/>
      <c r="J907" s="786"/>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0"/>
      <c r="H908" s="791"/>
      <c r="I908" s="786"/>
      <c r="J908" s="786"/>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0"/>
      <c r="H909" s="791"/>
      <c r="I909" s="786"/>
      <c r="J909" s="786"/>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0"/>
      <c r="H910" s="791"/>
      <c r="I910" s="786"/>
      <c r="J910" s="786"/>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0"/>
      <c r="H911" s="791"/>
      <c r="I911" s="786"/>
      <c r="J911" s="786"/>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0"/>
      <c r="H912" s="791"/>
      <c r="I912" s="786"/>
      <c r="J912" s="786"/>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0"/>
      <c r="H913" s="791"/>
      <c r="I913" s="786"/>
      <c r="J913" s="786"/>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0"/>
      <c r="H914" s="791"/>
      <c r="I914" s="786"/>
      <c r="J914" s="786"/>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0"/>
      <c r="H915" s="791"/>
      <c r="I915" s="786"/>
      <c r="J915" s="786"/>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0"/>
      <c r="H916" s="791"/>
      <c r="I916" s="786"/>
      <c r="J916" s="786"/>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0"/>
      <c r="H917" s="791"/>
      <c r="I917" s="786"/>
      <c r="J917" s="786"/>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0"/>
      <c r="H918" s="791"/>
      <c r="I918" s="786"/>
      <c r="J918" s="786"/>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0"/>
      <c r="H919" s="791"/>
      <c r="I919" s="786"/>
      <c r="J919" s="786"/>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0"/>
      <c r="H920" s="791"/>
      <c r="I920" s="786"/>
      <c r="J920" s="786"/>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0"/>
      <c r="H921" s="791"/>
      <c r="I921" s="786"/>
      <c r="J921" s="786"/>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0"/>
      <c r="H922" s="791"/>
      <c r="I922" s="786"/>
      <c r="J922" s="786"/>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0"/>
      <c r="H923" s="791"/>
      <c r="I923" s="786"/>
      <c r="J923" s="786"/>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0"/>
      <c r="H924" s="791"/>
      <c r="I924" s="786"/>
      <c r="J924" s="786"/>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0"/>
      <c r="H925" s="791"/>
      <c r="I925" s="786"/>
      <c r="J925" s="786"/>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0"/>
      <c r="H926" s="791"/>
      <c r="I926" s="786"/>
      <c r="J926" s="786"/>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0"/>
      <c r="H927" s="791"/>
      <c r="I927" s="786"/>
      <c r="J927" s="786"/>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0"/>
      <c r="H928" s="791"/>
      <c r="I928" s="786"/>
      <c r="J928" s="786"/>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0"/>
      <c r="H929" s="791"/>
      <c r="I929" s="786"/>
      <c r="J929" s="786"/>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0"/>
      <c r="H930" s="791"/>
      <c r="I930" s="786"/>
      <c r="J930" s="786"/>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0"/>
      <c r="H931" s="791"/>
      <c r="I931" s="786"/>
      <c r="J931" s="786"/>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0"/>
      <c r="H932" s="791"/>
      <c r="I932" s="786"/>
      <c r="J932" s="786"/>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0"/>
      <c r="H933" s="791"/>
      <c r="I933" s="786"/>
      <c r="J933" s="786"/>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0"/>
      <c r="H934" s="791"/>
      <c r="I934" s="786"/>
      <c r="J934" s="786"/>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0"/>
      <c r="H935" s="791"/>
      <c r="I935" s="786"/>
      <c r="J935" s="786"/>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0"/>
      <c r="H936" s="791"/>
      <c r="I936" s="786"/>
      <c r="J936" s="786"/>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0"/>
      <c r="H937" s="791"/>
      <c r="I937" s="786"/>
      <c r="J937" s="786"/>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0"/>
      <c r="H938" s="791"/>
      <c r="I938" s="786"/>
      <c r="J938" s="786"/>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0"/>
      <c r="H939" s="791"/>
      <c r="I939" s="786"/>
      <c r="J939" s="786"/>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0"/>
      <c r="H940" s="791"/>
      <c r="I940" s="786"/>
      <c r="J940" s="786"/>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0"/>
      <c r="H941" s="791"/>
      <c r="I941" s="786"/>
      <c r="J941" s="786"/>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0"/>
      <c r="H942" s="791"/>
      <c r="I942" s="786"/>
      <c r="J942" s="786"/>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0"/>
      <c r="H943" s="791"/>
      <c r="I943" s="786"/>
      <c r="J943" s="786"/>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0"/>
      <c r="H944" s="791"/>
      <c r="I944" s="786"/>
      <c r="J944" s="786"/>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0"/>
      <c r="H945" s="791"/>
      <c r="I945" s="786"/>
      <c r="J945" s="786"/>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0"/>
      <c r="H946" s="791"/>
      <c r="I946" s="786"/>
      <c r="J946" s="786"/>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0"/>
      <c r="H947" s="791"/>
      <c r="I947" s="786"/>
      <c r="J947" s="786"/>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0"/>
      <c r="H948" s="791"/>
      <c r="I948" s="786"/>
      <c r="J948" s="786"/>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0"/>
      <c r="H949" s="791"/>
      <c r="I949" s="786"/>
      <c r="J949" s="786"/>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0"/>
      <c r="H950" s="791"/>
      <c r="I950" s="786"/>
      <c r="J950" s="786"/>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0"/>
      <c r="H951" s="791"/>
      <c r="I951" s="786"/>
      <c r="J951" s="786"/>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0"/>
      <c r="H952" s="791"/>
      <c r="I952" s="786"/>
      <c r="J952" s="786"/>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0"/>
      <c r="H953" s="791"/>
      <c r="I953" s="786"/>
      <c r="J953" s="786"/>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0"/>
      <c r="H954" s="791"/>
      <c r="I954" s="786"/>
      <c r="J954" s="786"/>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0"/>
      <c r="H955" s="791"/>
      <c r="I955" s="786"/>
      <c r="J955" s="786"/>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0"/>
      <c r="H956" s="791"/>
      <c r="I956" s="786"/>
      <c r="J956" s="786"/>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0"/>
      <c r="H957" s="791"/>
      <c r="I957" s="786"/>
      <c r="J957" s="786"/>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0"/>
      <c r="H958" s="791"/>
      <c r="I958" s="786"/>
      <c r="J958" s="786"/>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0"/>
      <c r="H959" s="791"/>
      <c r="I959" s="786"/>
      <c r="J959" s="786"/>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0"/>
      <c r="H960" s="791"/>
      <c r="I960" s="786"/>
      <c r="J960" s="786"/>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0"/>
      <c r="H961" s="791"/>
      <c r="I961" s="786"/>
      <c r="J961" s="786"/>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0"/>
      <c r="H962" s="791"/>
      <c r="I962" s="786"/>
      <c r="J962" s="786"/>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0"/>
      <c r="H963" s="791"/>
      <c r="I963" s="786"/>
      <c r="J963" s="786"/>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0"/>
      <c r="H964" s="791"/>
      <c r="I964" s="786"/>
      <c r="J964" s="786"/>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0"/>
      <c r="H965" s="791"/>
      <c r="I965" s="786"/>
      <c r="J965" s="786"/>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0"/>
      <c r="H966" s="791"/>
      <c r="I966" s="786"/>
      <c r="J966" s="786"/>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0"/>
      <c r="H967" s="791"/>
      <c r="I967" s="786"/>
      <c r="J967" s="786"/>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0"/>
      <c r="H968" s="791"/>
      <c r="I968" s="786"/>
      <c r="J968" s="786"/>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0"/>
      <c r="H969" s="791"/>
      <c r="I969" s="786"/>
      <c r="J969" s="786"/>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0"/>
      <c r="H970" s="791"/>
      <c r="I970" s="786"/>
      <c r="J970" s="786"/>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0"/>
      <c r="H971" s="791"/>
      <c r="I971" s="786"/>
      <c r="J971" s="786"/>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0"/>
      <c r="H972" s="791"/>
      <c r="I972" s="786"/>
      <c r="J972" s="786"/>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0"/>
      <c r="H973" s="791"/>
      <c r="I973" s="786"/>
      <c r="J973" s="786"/>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0"/>
      <c r="H974" s="791"/>
      <c r="I974" s="786"/>
      <c r="J974" s="786"/>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0"/>
      <c r="H975" s="791"/>
      <c r="I975" s="786"/>
      <c r="J975" s="786"/>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0"/>
      <c r="H976" s="791"/>
      <c r="I976" s="786"/>
      <c r="J976" s="786"/>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0"/>
      <c r="H977" s="791"/>
      <c r="I977" s="786"/>
      <c r="J977" s="786"/>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0"/>
      <c r="H978" s="791"/>
      <c r="I978" s="786"/>
      <c r="J978" s="786"/>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0"/>
      <c r="H979" s="791"/>
      <c r="I979" s="786"/>
      <c r="J979" s="786"/>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0"/>
      <c r="H980" s="791"/>
      <c r="I980" s="786"/>
      <c r="J980" s="786"/>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0"/>
      <c r="H981" s="791"/>
      <c r="I981" s="786"/>
      <c r="J981" s="786"/>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0"/>
      <c r="H982" s="791"/>
      <c r="I982" s="786"/>
      <c r="J982" s="786"/>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0"/>
      <c r="H983" s="791"/>
      <c r="I983" s="786"/>
      <c r="J983" s="786"/>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0"/>
      <c r="H984" s="791"/>
      <c r="I984" s="786"/>
      <c r="J984" s="786"/>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0"/>
      <c r="H985" s="791"/>
      <c r="I985" s="786"/>
      <c r="J985" s="786"/>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0"/>
      <c r="H986" s="791"/>
      <c r="I986" s="786"/>
      <c r="J986" s="786"/>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0"/>
      <c r="H987" s="791"/>
      <c r="I987" s="786"/>
      <c r="J987" s="786"/>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0"/>
      <c r="H988" s="791"/>
      <c r="I988" s="786"/>
      <c r="J988" s="786"/>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0"/>
      <c r="H989" s="791"/>
      <c r="I989" s="786"/>
      <c r="J989" s="786"/>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0"/>
      <c r="H990" s="791"/>
      <c r="I990" s="786"/>
      <c r="J990" s="786"/>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0"/>
      <c r="H991" s="791"/>
      <c r="I991" s="786"/>
      <c r="J991" s="786"/>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0"/>
      <c r="H992" s="791"/>
      <c r="I992" s="786"/>
      <c r="J992" s="786"/>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0"/>
      <c r="H993" s="791"/>
      <c r="I993" s="786"/>
      <c r="J993" s="786"/>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0"/>
      <c r="H994" s="791"/>
      <c r="I994" s="786"/>
      <c r="J994" s="786"/>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0"/>
      <c r="H995" s="791"/>
      <c r="I995" s="786"/>
      <c r="J995" s="786"/>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0"/>
      <c r="H996" s="791"/>
      <c r="I996" s="786"/>
      <c r="J996" s="786"/>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0"/>
      <c r="H997" s="791"/>
      <c r="I997" s="786"/>
      <c r="J997" s="786"/>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0"/>
      <c r="H998" s="791"/>
      <c r="I998" s="786"/>
      <c r="J998" s="786"/>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0"/>
      <c r="H999" s="791"/>
      <c r="I999" s="786"/>
      <c r="J999" s="786"/>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0"/>
      <c r="H1000" s="791"/>
      <c r="I1000" s="786"/>
      <c r="J1000" s="786"/>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0"/>
      <c r="H1001" s="791"/>
      <c r="I1001" s="786"/>
      <c r="J1001" s="786"/>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0"/>
      <c r="H1002" s="791"/>
      <c r="I1002" s="786"/>
      <c r="J1002" s="786"/>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0"/>
      <c r="H1003" s="791"/>
      <c r="I1003" s="786"/>
      <c r="J1003" s="786"/>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0"/>
      <c r="H1004" s="791"/>
      <c r="I1004" s="786"/>
      <c r="J1004" s="786"/>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0"/>
      <c r="H1005" s="791"/>
      <c r="I1005" s="786"/>
      <c r="J1005" s="786"/>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0"/>
      <c r="H1006" s="791"/>
      <c r="I1006" s="786"/>
      <c r="J1006" s="786"/>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0"/>
      <c r="H1007" s="791"/>
      <c r="I1007" s="786"/>
      <c r="J1007" s="786"/>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0"/>
      <c r="H1008" s="791"/>
      <c r="I1008" s="786"/>
      <c r="J1008" s="786"/>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0"/>
      <c r="H1009" s="791"/>
      <c r="I1009" s="786"/>
      <c r="J1009" s="786"/>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0"/>
      <c r="H1010" s="791"/>
      <c r="I1010" s="786"/>
      <c r="J1010" s="786"/>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0"/>
      <c r="H1011" s="791"/>
      <c r="I1011" s="786"/>
      <c r="J1011" s="786"/>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0"/>
      <c r="H1012" s="791"/>
      <c r="I1012" s="786"/>
      <c r="J1012" s="786"/>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0"/>
      <c r="H1013" s="791"/>
      <c r="I1013" s="786"/>
      <c r="J1013" s="786"/>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0"/>
      <c r="H1014" s="791"/>
      <c r="I1014" s="786"/>
      <c r="J1014" s="786"/>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0"/>
      <c r="H1015" s="791"/>
      <c r="I1015" s="786"/>
      <c r="J1015" s="786"/>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0"/>
      <c r="H1016" s="791"/>
      <c r="I1016" s="786"/>
      <c r="J1016" s="786"/>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0"/>
      <c r="H1017" s="791"/>
      <c r="I1017" s="786"/>
      <c r="J1017" s="786"/>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0"/>
      <c r="H1018" s="791"/>
      <c r="I1018" s="786"/>
      <c r="J1018" s="786"/>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0"/>
      <c r="H1019" s="791"/>
      <c r="I1019" s="786"/>
      <c r="J1019" s="786"/>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0"/>
      <c r="H1020" s="791"/>
      <c r="I1020" s="786"/>
      <c r="J1020" s="786"/>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0"/>
      <c r="H1021" s="791"/>
      <c r="I1021" s="786"/>
      <c r="J1021" s="786"/>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0"/>
      <c r="H1022" s="791"/>
      <c r="I1022" s="786"/>
      <c r="J1022" s="786"/>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0"/>
      <c r="H1023" s="791"/>
      <c r="I1023" s="786"/>
      <c r="J1023" s="786"/>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0"/>
      <c r="H1024" s="791"/>
      <c r="I1024" s="786"/>
      <c r="J1024" s="786"/>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0"/>
      <c r="H1025" s="791"/>
      <c r="I1025" s="786"/>
      <c r="J1025" s="786"/>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0"/>
      <c r="H1026" s="791"/>
      <c r="I1026" s="786"/>
      <c r="J1026" s="786"/>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0"/>
      <c r="H1027" s="791"/>
      <c r="I1027" s="786"/>
      <c r="J1027" s="786"/>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0"/>
      <c r="H1028" s="791"/>
      <c r="I1028" s="786"/>
      <c r="J1028" s="786"/>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0"/>
      <c r="H1029" s="791"/>
      <c r="I1029" s="786"/>
      <c r="J1029" s="786"/>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0"/>
      <c r="H1030" s="791"/>
      <c r="I1030" s="786"/>
      <c r="J1030" s="786"/>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0"/>
      <c r="H1031" s="791"/>
      <c r="I1031" s="786"/>
      <c r="J1031" s="786"/>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0"/>
      <c r="H1032" s="791"/>
      <c r="I1032" s="786"/>
      <c r="J1032" s="786"/>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0"/>
      <c r="H1033" s="791"/>
      <c r="I1033" s="786"/>
      <c r="J1033" s="786"/>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0"/>
      <c r="H1034" s="791"/>
      <c r="I1034" s="786"/>
      <c r="J1034" s="786"/>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0"/>
      <c r="H1035" s="791"/>
      <c r="I1035" s="786"/>
      <c r="J1035" s="786"/>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0"/>
      <c r="H1036" s="791"/>
      <c r="I1036" s="786"/>
      <c r="J1036" s="786"/>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0"/>
      <c r="H1037" s="791"/>
      <c r="I1037" s="786"/>
      <c r="J1037" s="786"/>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0"/>
      <c r="H1038" s="791"/>
      <c r="I1038" s="786"/>
      <c r="J1038" s="786"/>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0"/>
      <c r="H1039" s="791"/>
      <c r="I1039" s="786"/>
      <c r="J1039" s="786"/>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0"/>
      <c r="H1040" s="791"/>
      <c r="I1040" s="786"/>
      <c r="J1040" s="786"/>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0"/>
      <c r="H1041" s="791"/>
      <c r="I1041" s="786"/>
      <c r="J1041" s="786"/>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0"/>
      <c r="H1042" s="791"/>
      <c r="I1042" s="786"/>
      <c r="J1042" s="786"/>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0"/>
      <c r="H1043" s="791"/>
      <c r="I1043" s="786"/>
      <c r="J1043" s="786"/>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0"/>
      <c r="H1044" s="791"/>
      <c r="I1044" s="786"/>
      <c r="J1044" s="786"/>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0"/>
      <c r="H1045" s="791"/>
      <c r="I1045" s="786"/>
      <c r="J1045" s="786"/>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0"/>
      <c r="H1046" s="791"/>
      <c r="I1046" s="786"/>
      <c r="J1046" s="786"/>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0"/>
      <c r="H1047" s="791"/>
      <c r="I1047" s="786"/>
      <c r="J1047" s="786"/>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0"/>
      <c r="H1048" s="791"/>
      <c r="I1048" s="786"/>
      <c r="J1048" s="786"/>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0"/>
      <c r="H1049" s="791"/>
      <c r="I1049" s="786"/>
      <c r="J1049" s="786"/>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0"/>
      <c r="H1050" s="791"/>
      <c r="I1050" s="786"/>
      <c r="J1050" s="786"/>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0"/>
      <c r="H1051" s="791"/>
      <c r="I1051" s="786"/>
      <c r="J1051" s="786"/>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0"/>
      <c r="H1052" s="791"/>
      <c r="I1052" s="786"/>
      <c r="J1052" s="786"/>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0"/>
      <c r="H1053" s="791"/>
      <c r="I1053" s="786"/>
      <c r="J1053" s="786"/>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0"/>
      <c r="H1054" s="791"/>
      <c r="I1054" s="786"/>
      <c r="J1054" s="786"/>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0"/>
      <c r="H1055" s="791"/>
      <c r="I1055" s="786"/>
      <c r="J1055" s="786"/>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0"/>
      <c r="H1056" s="791"/>
      <c r="I1056" s="786"/>
      <c r="J1056" s="786"/>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0"/>
      <c r="H1057" s="791"/>
      <c r="I1057" s="786"/>
      <c r="J1057" s="786"/>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0"/>
      <c r="H1058" s="791"/>
      <c r="I1058" s="786"/>
      <c r="J1058" s="786"/>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0"/>
      <c r="H1059" s="791"/>
      <c r="I1059" s="786"/>
      <c r="J1059" s="786"/>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0"/>
      <c r="H1060" s="791"/>
      <c r="I1060" s="786"/>
      <c r="J1060" s="786"/>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0"/>
      <c r="H1061" s="791"/>
      <c r="I1061" s="786"/>
      <c r="J1061" s="786"/>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0"/>
      <c r="H1062" s="791"/>
      <c r="I1062" s="786"/>
      <c r="J1062" s="786"/>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0"/>
      <c r="H1063" s="791"/>
      <c r="I1063" s="786"/>
      <c r="J1063" s="786"/>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0"/>
      <c r="H1064" s="791"/>
      <c r="I1064" s="786"/>
      <c r="J1064" s="786"/>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0"/>
      <c r="H1065" s="791"/>
      <c r="I1065" s="786"/>
      <c r="J1065" s="786"/>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0"/>
      <c r="H1066" s="791"/>
      <c r="I1066" s="786"/>
      <c r="J1066" s="786"/>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0"/>
      <c r="H1067" s="791"/>
      <c r="I1067" s="786"/>
      <c r="J1067" s="786"/>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0"/>
      <c r="H1068" s="791"/>
      <c r="I1068" s="786"/>
      <c r="J1068" s="786"/>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0"/>
      <c r="H1069" s="791"/>
      <c r="I1069" s="786"/>
      <c r="J1069" s="786"/>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0"/>
      <c r="H1070" s="791"/>
      <c r="I1070" s="786"/>
      <c r="J1070" s="786"/>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0"/>
      <c r="H1071" s="791"/>
      <c r="I1071" s="786"/>
      <c r="J1071" s="786"/>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0"/>
      <c r="H1072" s="791"/>
      <c r="I1072" s="786"/>
      <c r="J1072" s="786"/>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0"/>
      <c r="H1073" s="791"/>
      <c r="I1073" s="786"/>
      <c r="J1073" s="786"/>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0"/>
      <c r="H1074" s="791"/>
      <c r="I1074" s="786"/>
      <c r="J1074" s="786"/>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0"/>
      <c r="H1075" s="791"/>
      <c r="I1075" s="786"/>
      <c r="J1075" s="786"/>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0"/>
      <c r="H1076" s="791"/>
      <c r="I1076" s="786"/>
      <c r="J1076" s="786"/>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0"/>
      <c r="H1077" s="791"/>
      <c r="I1077" s="786"/>
      <c r="J1077" s="786"/>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0"/>
      <c r="H1078" s="791"/>
      <c r="I1078" s="786"/>
      <c r="J1078" s="786"/>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0"/>
      <c r="H1079" s="791"/>
      <c r="I1079" s="786"/>
      <c r="J1079" s="786"/>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0"/>
      <c r="H1080" s="791"/>
      <c r="I1080" s="786"/>
      <c r="J1080" s="786"/>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0"/>
      <c r="H1081" s="791"/>
      <c r="I1081" s="786"/>
      <c r="J1081" s="786"/>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0"/>
      <c r="H1082" s="791"/>
      <c r="I1082" s="786"/>
      <c r="J1082" s="786"/>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0"/>
      <c r="H1083" s="791"/>
      <c r="I1083" s="786"/>
      <c r="J1083" s="786"/>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0"/>
      <c r="H1084" s="791"/>
      <c r="I1084" s="786"/>
      <c r="J1084" s="786"/>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0"/>
      <c r="H1085" s="791"/>
      <c r="I1085" s="786"/>
      <c r="J1085" s="786"/>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0"/>
      <c r="H1086" s="791"/>
      <c r="I1086" s="786"/>
      <c r="J1086" s="786"/>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0"/>
      <c r="H1087" s="791"/>
      <c r="I1087" s="786"/>
      <c r="J1087" s="786"/>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0"/>
      <c r="H1088" s="791"/>
      <c r="I1088" s="786"/>
      <c r="J1088" s="786"/>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0"/>
      <c r="H1089" s="791"/>
      <c r="I1089" s="786"/>
      <c r="J1089" s="786"/>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0"/>
      <c r="H1090" s="791"/>
      <c r="I1090" s="786"/>
      <c r="J1090" s="786"/>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0"/>
      <c r="H1091" s="791"/>
      <c r="I1091" s="786"/>
      <c r="J1091" s="786"/>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0"/>
      <c r="H1092" s="791"/>
      <c r="I1092" s="786"/>
      <c r="J1092" s="786"/>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0"/>
      <c r="H1093" s="791"/>
      <c r="I1093" s="786"/>
      <c r="J1093" s="786"/>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0"/>
      <c r="H1094" s="791"/>
      <c r="I1094" s="786"/>
      <c r="J1094" s="786"/>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0"/>
      <c r="H1095" s="791"/>
      <c r="I1095" s="786"/>
      <c r="J1095" s="786"/>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0"/>
      <c r="H1096" s="791"/>
      <c r="I1096" s="786"/>
      <c r="J1096" s="786"/>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0"/>
      <c r="H1097" s="791"/>
      <c r="I1097" s="786"/>
      <c r="J1097" s="786"/>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0"/>
      <c r="H1098" s="791"/>
      <c r="I1098" s="786"/>
      <c r="J1098" s="786"/>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0"/>
      <c r="H1099" s="791"/>
      <c r="I1099" s="786"/>
      <c r="J1099" s="786"/>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0"/>
      <c r="H1100" s="791"/>
      <c r="I1100" s="786"/>
      <c r="J1100" s="786"/>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0"/>
      <c r="H1101" s="791"/>
      <c r="I1101" s="786"/>
      <c r="J1101" s="786"/>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0"/>
      <c r="H1102" s="791"/>
      <c r="I1102" s="786"/>
      <c r="J1102" s="786"/>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0"/>
      <c r="H1103" s="791"/>
      <c r="I1103" s="786"/>
      <c r="J1103" s="786"/>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0"/>
      <c r="H1104" s="791"/>
      <c r="I1104" s="786"/>
      <c r="J1104" s="786"/>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0"/>
      <c r="H1105" s="791"/>
      <c r="I1105" s="786"/>
      <c r="J1105" s="786"/>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0"/>
      <c r="H1106" s="791"/>
      <c r="I1106" s="786"/>
      <c r="J1106" s="786"/>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0"/>
      <c r="H1107" s="791"/>
      <c r="I1107" s="786"/>
      <c r="J1107" s="786"/>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0"/>
      <c r="H1108" s="791"/>
      <c r="I1108" s="786"/>
      <c r="J1108" s="786"/>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0"/>
      <c r="H1109" s="791"/>
      <c r="I1109" s="786"/>
      <c r="J1109" s="786"/>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0"/>
      <c r="H1110" s="791"/>
      <c r="I1110" s="786"/>
      <c r="J1110" s="786"/>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0"/>
      <c r="H1111" s="791"/>
      <c r="I1111" s="786"/>
      <c r="J1111" s="786"/>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0"/>
      <c r="H1112" s="791"/>
      <c r="I1112" s="786"/>
      <c r="J1112" s="786"/>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0"/>
      <c r="H1113" s="791"/>
      <c r="I1113" s="786"/>
      <c r="J1113" s="786"/>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0"/>
      <c r="H1114" s="791"/>
      <c r="I1114" s="786"/>
      <c r="J1114" s="786"/>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0"/>
      <c r="H1115" s="791"/>
      <c r="I1115" s="786"/>
      <c r="J1115" s="786"/>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0"/>
      <c r="H1116" s="791"/>
      <c r="I1116" s="786"/>
      <c r="J1116" s="786"/>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0"/>
      <c r="H1117" s="791"/>
      <c r="I1117" s="786"/>
      <c r="J1117" s="786"/>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0"/>
      <c r="H1118" s="791"/>
      <c r="I1118" s="786"/>
      <c r="J1118" s="786"/>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0"/>
      <c r="H1119" s="791"/>
      <c r="I1119" s="786"/>
      <c r="J1119" s="786"/>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0"/>
      <c r="H1120" s="791"/>
      <c r="I1120" s="786"/>
      <c r="J1120" s="786"/>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0"/>
      <c r="H1121" s="791"/>
      <c r="I1121" s="786"/>
      <c r="J1121" s="786"/>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0"/>
      <c r="H1122" s="791"/>
      <c r="I1122" s="786"/>
      <c r="J1122" s="786"/>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0"/>
      <c r="H1123" s="791"/>
      <c r="I1123" s="786"/>
      <c r="J1123" s="786"/>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0"/>
      <c r="H1124" s="791"/>
      <c r="I1124" s="786"/>
      <c r="J1124" s="786"/>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0"/>
      <c r="H1125" s="791"/>
      <c r="I1125" s="786"/>
      <c r="J1125" s="786"/>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0"/>
      <c r="H1126" s="791"/>
      <c r="I1126" s="786"/>
      <c r="J1126" s="786"/>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0"/>
      <c r="H1127" s="791"/>
      <c r="I1127" s="786"/>
      <c r="J1127" s="786"/>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0"/>
      <c r="H1128" s="791"/>
      <c r="I1128" s="786"/>
      <c r="J1128" s="786"/>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0"/>
      <c r="H1129" s="791"/>
      <c r="I1129" s="786"/>
      <c r="J1129" s="786"/>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0"/>
      <c r="H1130" s="791"/>
      <c r="I1130" s="786"/>
      <c r="J1130" s="786"/>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0"/>
      <c r="H1131" s="791"/>
      <c r="I1131" s="786"/>
      <c r="J1131" s="786"/>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0"/>
      <c r="H1132" s="791"/>
      <c r="I1132" s="786"/>
      <c r="J1132" s="786"/>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0"/>
      <c r="H1133" s="791"/>
      <c r="I1133" s="786"/>
      <c r="J1133" s="786"/>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0"/>
      <c r="H1134" s="791"/>
      <c r="I1134" s="786"/>
      <c r="J1134" s="786"/>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0"/>
      <c r="H1135" s="791"/>
      <c r="I1135" s="786"/>
      <c r="J1135" s="786"/>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0"/>
      <c r="H1136" s="791"/>
      <c r="I1136" s="786"/>
      <c r="J1136" s="786"/>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0"/>
      <c r="H1137" s="791"/>
      <c r="I1137" s="786"/>
      <c r="J1137" s="786"/>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0"/>
      <c r="H1138" s="791"/>
      <c r="I1138" s="786"/>
      <c r="J1138" s="786"/>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0"/>
      <c r="H1139" s="791"/>
      <c r="I1139" s="786"/>
      <c r="J1139" s="786"/>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0"/>
      <c r="H1140" s="791"/>
      <c r="I1140" s="786"/>
      <c r="J1140" s="786"/>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0"/>
      <c r="H1141" s="791"/>
      <c r="I1141" s="786"/>
      <c r="J1141" s="786"/>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0"/>
      <c r="H1142" s="791"/>
      <c r="I1142" s="786"/>
      <c r="J1142" s="786"/>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0"/>
      <c r="H1143" s="791"/>
      <c r="I1143" s="786"/>
      <c r="J1143" s="786"/>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0"/>
      <c r="H1144" s="791"/>
      <c r="I1144" s="786"/>
      <c r="J1144" s="786"/>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0"/>
      <c r="H1145" s="791"/>
      <c r="I1145" s="786"/>
      <c r="J1145" s="786"/>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0"/>
      <c r="H1146" s="791"/>
      <c r="I1146" s="786"/>
      <c r="J1146" s="786"/>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0"/>
      <c r="H1147" s="791"/>
      <c r="I1147" s="786"/>
      <c r="J1147" s="786"/>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0"/>
      <c r="H1148" s="791"/>
      <c r="I1148" s="786"/>
      <c r="J1148" s="786"/>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0"/>
      <c r="H1149" s="791"/>
      <c r="I1149" s="786"/>
      <c r="J1149" s="786"/>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0"/>
      <c r="H1150" s="791"/>
      <c r="I1150" s="786"/>
      <c r="J1150" s="786"/>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0"/>
      <c r="H1151" s="791"/>
      <c r="I1151" s="786"/>
      <c r="J1151" s="786"/>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0"/>
      <c r="H1152" s="791"/>
      <c r="I1152" s="786"/>
      <c r="J1152" s="786"/>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0"/>
      <c r="H1153" s="791"/>
      <c r="I1153" s="786"/>
      <c r="J1153" s="786"/>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0"/>
      <c r="H1154" s="791"/>
      <c r="I1154" s="786"/>
      <c r="J1154" s="786"/>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0"/>
      <c r="H1155" s="791"/>
      <c r="I1155" s="786"/>
      <c r="J1155" s="786"/>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0"/>
      <c r="H1156" s="791"/>
      <c r="I1156" s="786"/>
      <c r="J1156" s="786"/>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0"/>
      <c r="H1157" s="791"/>
      <c r="I1157" s="786"/>
      <c r="J1157" s="786"/>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0"/>
      <c r="H1158" s="791"/>
      <c r="I1158" s="786"/>
      <c r="J1158" s="786"/>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0"/>
      <c r="H1159" s="791"/>
      <c r="I1159" s="786"/>
      <c r="J1159" s="786"/>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0"/>
      <c r="H1160" s="791"/>
      <c r="I1160" s="786"/>
      <c r="J1160" s="786"/>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0"/>
      <c r="H1161" s="791"/>
      <c r="I1161" s="786"/>
      <c r="J1161" s="786"/>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0"/>
      <c r="H1162" s="791"/>
      <c r="I1162" s="786"/>
      <c r="J1162" s="786"/>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0"/>
      <c r="H1163" s="791"/>
      <c r="I1163" s="786"/>
      <c r="J1163" s="786"/>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0"/>
      <c r="H1164" s="791"/>
      <c r="I1164" s="786"/>
      <c r="J1164" s="786"/>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0"/>
      <c r="H1165" s="791"/>
      <c r="I1165" s="786"/>
      <c r="J1165" s="786"/>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0"/>
      <c r="H1166" s="791"/>
      <c r="I1166" s="786"/>
      <c r="J1166" s="786"/>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0"/>
      <c r="H1167" s="791"/>
      <c r="I1167" s="786"/>
      <c r="J1167" s="786"/>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0"/>
      <c r="H1168" s="791"/>
      <c r="I1168" s="786"/>
      <c r="J1168" s="786"/>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0"/>
      <c r="H1169" s="791"/>
      <c r="I1169" s="786"/>
      <c r="J1169" s="786"/>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0"/>
      <c r="H1170" s="791"/>
      <c r="I1170" s="786"/>
      <c r="J1170" s="786"/>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0"/>
      <c r="H1171" s="791"/>
      <c r="I1171" s="786"/>
      <c r="J1171" s="786"/>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0"/>
      <c r="H1172" s="791"/>
      <c r="I1172" s="786"/>
      <c r="J1172" s="786"/>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0"/>
      <c r="H1173" s="791"/>
      <c r="I1173" s="786"/>
      <c r="J1173" s="786"/>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0"/>
      <c r="H1174" s="791"/>
      <c r="I1174" s="786"/>
      <c r="J1174" s="786"/>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0"/>
      <c r="H1175" s="791"/>
      <c r="I1175" s="786"/>
      <c r="J1175" s="786"/>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0"/>
      <c r="H1176" s="791"/>
      <c r="I1176" s="786"/>
      <c r="J1176" s="786"/>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0"/>
      <c r="H1177" s="791"/>
      <c r="I1177" s="786"/>
      <c r="J1177" s="786"/>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0"/>
      <c r="H1178" s="791"/>
      <c r="I1178" s="786"/>
      <c r="J1178" s="786"/>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0"/>
      <c r="H1179" s="791"/>
      <c r="I1179" s="786"/>
      <c r="J1179" s="786"/>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0"/>
      <c r="H1180" s="791"/>
      <c r="I1180" s="786"/>
      <c r="J1180" s="786"/>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0"/>
      <c r="H1181" s="791"/>
      <c r="I1181" s="786"/>
      <c r="J1181" s="786"/>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0"/>
      <c r="H1182" s="791"/>
      <c r="I1182" s="786"/>
      <c r="J1182" s="786"/>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0"/>
      <c r="H1183" s="791"/>
      <c r="I1183" s="786"/>
      <c r="J1183" s="786"/>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0"/>
      <c r="H1184" s="791"/>
      <c r="I1184" s="786"/>
      <c r="J1184" s="786"/>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0"/>
      <c r="H1185" s="791"/>
      <c r="I1185" s="786"/>
      <c r="J1185" s="786"/>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0"/>
      <c r="H1186" s="791"/>
      <c r="I1186" s="786"/>
      <c r="J1186" s="786"/>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0"/>
      <c r="H1187" s="791"/>
      <c r="I1187" s="786"/>
      <c r="J1187" s="786"/>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0"/>
      <c r="H1188" s="791"/>
      <c r="I1188" s="786"/>
      <c r="J1188" s="786"/>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0"/>
      <c r="H1189" s="791"/>
      <c r="I1189" s="786"/>
      <c r="J1189" s="786"/>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0"/>
      <c r="H1190" s="791"/>
      <c r="I1190" s="786"/>
      <c r="J1190" s="786"/>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0"/>
      <c r="H1191" s="791"/>
      <c r="I1191" s="786"/>
      <c r="J1191" s="786"/>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0"/>
      <c r="H1192" s="791"/>
      <c r="I1192" s="786"/>
      <c r="J1192" s="786"/>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0"/>
      <c r="H1193" s="791"/>
      <c r="I1193" s="786"/>
      <c r="J1193" s="786"/>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0"/>
      <c r="H1194" s="791"/>
      <c r="I1194" s="786"/>
      <c r="J1194" s="786"/>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0"/>
      <c r="H1195" s="791"/>
      <c r="I1195" s="786"/>
      <c r="J1195" s="786"/>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0"/>
      <c r="H1196" s="791"/>
      <c r="I1196" s="786"/>
      <c r="J1196" s="786"/>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0"/>
      <c r="H1197" s="791"/>
      <c r="I1197" s="786"/>
      <c r="J1197" s="786"/>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0"/>
      <c r="H1198" s="791"/>
      <c r="I1198" s="786"/>
      <c r="J1198" s="786"/>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0"/>
      <c r="H1199" s="791"/>
      <c r="I1199" s="786"/>
      <c r="J1199" s="786"/>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0"/>
      <c r="H1200" s="791"/>
      <c r="I1200" s="786"/>
      <c r="J1200" s="786"/>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0"/>
      <c r="H1201" s="791"/>
      <c r="I1201" s="786"/>
      <c r="J1201" s="786"/>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0"/>
      <c r="H1202" s="791"/>
      <c r="I1202" s="786"/>
      <c r="J1202" s="786"/>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0"/>
      <c r="H1203" s="791"/>
      <c r="I1203" s="786"/>
      <c r="J1203" s="786"/>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0"/>
      <c r="H1204" s="791"/>
      <c r="I1204" s="786"/>
      <c r="J1204" s="786"/>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0"/>
      <c r="H1205" s="791"/>
      <c r="I1205" s="786"/>
      <c r="J1205" s="786"/>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0"/>
      <c r="H1206" s="791"/>
      <c r="I1206" s="786"/>
      <c r="J1206" s="786"/>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0"/>
      <c r="H1207" s="791"/>
      <c r="I1207" s="786"/>
      <c r="J1207" s="786"/>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0"/>
      <c r="H1208" s="791"/>
      <c r="I1208" s="786"/>
      <c r="J1208" s="786"/>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0"/>
      <c r="H1209" s="791"/>
      <c r="I1209" s="786"/>
      <c r="J1209" s="786"/>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0"/>
      <c r="H1210" s="791"/>
      <c r="I1210" s="786"/>
      <c r="J1210" s="786"/>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0"/>
      <c r="H1211" s="791"/>
      <c r="I1211" s="786"/>
      <c r="J1211" s="786"/>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0"/>
      <c r="H1212" s="791"/>
      <c r="I1212" s="786"/>
      <c r="J1212" s="786"/>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0"/>
      <c r="H1213" s="791"/>
      <c r="I1213" s="786"/>
      <c r="J1213" s="786"/>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0"/>
      <c r="H1214" s="791"/>
      <c r="I1214" s="786"/>
      <c r="J1214" s="786"/>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0"/>
      <c r="H1215" s="791"/>
      <c r="I1215" s="786"/>
      <c r="J1215" s="786"/>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0"/>
      <c r="H1216" s="791"/>
      <c r="I1216" s="786"/>
      <c r="J1216" s="786"/>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0"/>
      <c r="H1217" s="791"/>
      <c r="I1217" s="786"/>
      <c r="J1217" s="786"/>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0"/>
      <c r="H1218" s="791"/>
      <c r="I1218" s="786"/>
      <c r="J1218" s="786"/>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0"/>
      <c r="H1219" s="791"/>
      <c r="I1219" s="786"/>
      <c r="J1219" s="786"/>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0"/>
      <c r="H1220" s="791"/>
      <c r="I1220" s="786"/>
      <c r="J1220" s="786"/>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0"/>
      <c r="H1221" s="791"/>
      <c r="I1221" s="786"/>
      <c r="J1221" s="786"/>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0"/>
      <c r="H1222" s="791"/>
      <c r="I1222" s="786"/>
      <c r="J1222" s="786"/>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0"/>
      <c r="H1223" s="791"/>
      <c r="I1223" s="786"/>
      <c r="J1223" s="786"/>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0"/>
      <c r="H1224" s="791"/>
      <c r="I1224" s="786"/>
      <c r="J1224" s="786"/>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0"/>
      <c r="H1225" s="791"/>
      <c r="I1225" s="786"/>
      <c r="J1225" s="786"/>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0"/>
      <c r="H1226" s="791"/>
      <c r="I1226" s="786"/>
      <c r="J1226" s="786"/>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0"/>
      <c r="H1227" s="791"/>
      <c r="I1227" s="786"/>
      <c r="J1227" s="786"/>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0"/>
      <c r="H1228" s="791"/>
      <c r="I1228" s="786"/>
      <c r="J1228" s="786"/>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0"/>
      <c r="H1229" s="791"/>
      <c r="I1229" s="786"/>
      <c r="J1229" s="786"/>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0"/>
      <c r="H1230" s="791"/>
      <c r="I1230" s="786"/>
      <c r="J1230" s="786"/>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0"/>
      <c r="H1231" s="791"/>
      <c r="I1231" s="786"/>
      <c r="J1231" s="786"/>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0"/>
      <c r="H1232" s="791"/>
      <c r="I1232" s="786"/>
      <c r="J1232" s="786"/>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0"/>
      <c r="H1233" s="791"/>
      <c r="I1233" s="786"/>
      <c r="J1233" s="786"/>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0"/>
      <c r="H1234" s="791"/>
      <c r="I1234" s="786"/>
      <c r="J1234" s="786"/>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0"/>
      <c r="H1235" s="791"/>
      <c r="I1235" s="786"/>
      <c r="J1235" s="786"/>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0"/>
      <c r="H1236" s="791"/>
      <c r="I1236" s="786"/>
      <c r="J1236" s="786"/>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0"/>
      <c r="H1237" s="791"/>
      <c r="I1237" s="786"/>
      <c r="J1237" s="786"/>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0"/>
      <c r="H1238" s="791"/>
      <c r="I1238" s="786"/>
      <c r="J1238" s="786"/>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0"/>
      <c r="H1239" s="791"/>
      <c r="I1239" s="786"/>
      <c r="J1239" s="786"/>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0"/>
      <c r="H1240" s="791"/>
      <c r="I1240" s="786"/>
      <c r="J1240" s="786"/>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0"/>
      <c r="H1241" s="791"/>
      <c r="I1241" s="786"/>
      <c r="J1241" s="786"/>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0"/>
      <c r="H1242" s="791"/>
      <c r="I1242" s="786"/>
      <c r="J1242" s="786"/>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0"/>
      <c r="H1243" s="791"/>
      <c r="I1243" s="786"/>
      <c r="J1243" s="786"/>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0"/>
      <c r="H1244" s="791"/>
      <c r="I1244" s="786"/>
      <c r="J1244" s="786"/>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0"/>
      <c r="H1245" s="791"/>
      <c r="I1245" s="786"/>
      <c r="J1245" s="786"/>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0"/>
      <c r="H1246" s="791"/>
      <c r="I1246" s="786"/>
      <c r="J1246" s="786"/>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0"/>
      <c r="H1247" s="791"/>
      <c r="I1247" s="786"/>
      <c r="J1247" s="786"/>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0"/>
      <c r="H1248" s="791"/>
      <c r="I1248" s="786"/>
      <c r="J1248" s="786"/>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0"/>
      <c r="H1249" s="791"/>
      <c r="I1249" s="786"/>
      <c r="J1249" s="786"/>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0"/>
      <c r="H1250" s="791"/>
      <c r="I1250" s="786"/>
      <c r="J1250" s="786"/>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0"/>
      <c r="H1251" s="791"/>
      <c r="I1251" s="786"/>
      <c r="J1251" s="786"/>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0"/>
      <c r="H1252" s="791"/>
      <c r="I1252" s="786"/>
      <c r="J1252" s="786"/>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0"/>
      <c r="H1253" s="791"/>
      <c r="I1253" s="786"/>
      <c r="J1253" s="786"/>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0"/>
      <c r="H1254" s="791"/>
      <c r="I1254" s="786"/>
      <c r="J1254" s="786"/>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0"/>
      <c r="H1255" s="791"/>
      <c r="I1255" s="786"/>
      <c r="J1255" s="786"/>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0"/>
      <c r="H1256" s="791"/>
      <c r="I1256" s="786"/>
      <c r="J1256" s="786"/>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0"/>
      <c r="H1257" s="791"/>
      <c r="I1257" s="786"/>
      <c r="J1257" s="786"/>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0"/>
      <c r="H1258" s="791"/>
      <c r="I1258" s="786"/>
      <c r="J1258" s="786"/>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0"/>
      <c r="H1259" s="791"/>
      <c r="I1259" s="786"/>
      <c r="J1259" s="786"/>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0"/>
      <c r="H1260" s="791"/>
      <c r="I1260" s="786"/>
      <c r="J1260" s="786"/>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0"/>
      <c r="H1261" s="791"/>
      <c r="I1261" s="786"/>
      <c r="J1261" s="786"/>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0"/>
      <c r="H1262" s="791"/>
      <c r="I1262" s="786"/>
      <c r="J1262" s="786"/>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0"/>
      <c r="H1263" s="791"/>
      <c r="I1263" s="786"/>
      <c r="J1263" s="786"/>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0"/>
      <c r="H1264" s="791"/>
      <c r="I1264" s="786"/>
      <c r="J1264" s="786"/>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0"/>
      <c r="H1265" s="791"/>
      <c r="I1265" s="786"/>
      <c r="J1265" s="786"/>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0"/>
      <c r="H1266" s="791"/>
      <c r="I1266" s="786"/>
      <c r="J1266" s="786"/>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0"/>
      <c r="H1267" s="791"/>
      <c r="I1267" s="786"/>
      <c r="J1267" s="786"/>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0"/>
      <c r="H1268" s="791"/>
      <c r="I1268" s="786"/>
      <c r="J1268" s="786"/>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0"/>
      <c r="H1269" s="791"/>
      <c r="I1269" s="786"/>
      <c r="J1269" s="786"/>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0"/>
      <c r="H1270" s="791"/>
      <c r="I1270" s="786"/>
      <c r="J1270" s="786"/>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0"/>
      <c r="H1271" s="791"/>
      <c r="I1271" s="786"/>
      <c r="J1271" s="786"/>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0"/>
      <c r="H1272" s="791"/>
      <c r="I1272" s="786"/>
      <c r="J1272" s="786"/>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0"/>
      <c r="H1273" s="791"/>
      <c r="I1273" s="786"/>
      <c r="J1273" s="786"/>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0"/>
      <c r="H1274" s="791"/>
      <c r="I1274" s="786"/>
      <c r="J1274" s="786"/>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0"/>
      <c r="H1275" s="791"/>
      <c r="I1275" s="786"/>
      <c r="J1275" s="786"/>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0"/>
      <c r="H1276" s="791"/>
      <c r="I1276" s="786"/>
      <c r="J1276" s="786"/>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0"/>
      <c r="H1277" s="791"/>
      <c r="I1277" s="786"/>
      <c r="J1277" s="786"/>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0"/>
      <c r="H1278" s="791"/>
      <c r="I1278" s="786"/>
      <c r="J1278" s="786"/>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0"/>
      <c r="H1279" s="791"/>
      <c r="I1279" s="786"/>
      <c r="J1279" s="786"/>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0"/>
      <c r="H1280" s="791"/>
      <c r="I1280" s="786"/>
      <c r="J1280" s="786"/>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0"/>
      <c r="H1281" s="791"/>
      <c r="I1281" s="786"/>
      <c r="J1281" s="786"/>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0"/>
      <c r="H1282" s="791"/>
      <c r="I1282" s="786"/>
      <c r="J1282" s="786"/>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0"/>
      <c r="H1283" s="791"/>
      <c r="I1283" s="786"/>
      <c r="J1283" s="786"/>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0"/>
      <c r="H1284" s="791"/>
      <c r="I1284" s="786"/>
      <c r="J1284" s="786"/>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0"/>
      <c r="H1285" s="791"/>
      <c r="I1285" s="786"/>
      <c r="J1285" s="786"/>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0"/>
      <c r="H1286" s="791"/>
      <c r="I1286" s="786"/>
      <c r="J1286" s="786"/>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0"/>
      <c r="H1287" s="791"/>
      <c r="I1287" s="786"/>
      <c r="J1287" s="786"/>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0"/>
      <c r="H1288" s="791"/>
      <c r="I1288" s="786"/>
      <c r="J1288" s="786"/>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0"/>
      <c r="H1289" s="791"/>
      <c r="I1289" s="786"/>
      <c r="J1289" s="786"/>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0"/>
      <c r="H1290" s="791"/>
      <c r="I1290" s="786"/>
      <c r="J1290" s="786"/>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0"/>
      <c r="H1291" s="791"/>
      <c r="I1291" s="786"/>
      <c r="J1291" s="786"/>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0"/>
      <c r="H1292" s="791"/>
      <c r="I1292" s="786"/>
      <c r="J1292" s="786"/>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0"/>
      <c r="H1293" s="791"/>
      <c r="I1293" s="786"/>
      <c r="J1293" s="786"/>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0"/>
      <c r="H1294" s="791"/>
      <c r="I1294" s="786"/>
      <c r="J1294" s="786"/>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0"/>
      <c r="H1295" s="791"/>
      <c r="I1295" s="786"/>
      <c r="J1295" s="786"/>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0"/>
      <c r="H1296" s="791"/>
      <c r="I1296" s="786"/>
      <c r="J1296" s="786"/>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0"/>
      <c r="H1297" s="791"/>
      <c r="I1297" s="786"/>
      <c r="J1297" s="786"/>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0"/>
      <c r="H1298" s="791"/>
      <c r="I1298" s="786"/>
      <c r="J1298" s="786"/>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0"/>
      <c r="H1299" s="791"/>
      <c r="I1299" s="786"/>
      <c r="J1299" s="786"/>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0"/>
      <c r="H1300" s="791"/>
      <c r="I1300" s="786"/>
      <c r="J1300" s="786"/>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0"/>
      <c r="H1301" s="791"/>
      <c r="I1301" s="786"/>
      <c r="J1301" s="786"/>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0"/>
      <c r="H1302" s="791"/>
      <c r="I1302" s="786"/>
      <c r="J1302" s="786"/>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0"/>
      <c r="H1303" s="791"/>
      <c r="I1303" s="786"/>
      <c r="J1303" s="786"/>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0"/>
      <c r="H1304" s="791"/>
      <c r="I1304" s="786"/>
      <c r="J1304" s="786"/>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0"/>
      <c r="H1305" s="791"/>
      <c r="I1305" s="786"/>
      <c r="J1305" s="786"/>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0"/>
      <c r="H1306" s="791"/>
      <c r="I1306" s="786"/>
      <c r="J1306" s="786"/>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0"/>
      <c r="H1307" s="791"/>
      <c r="I1307" s="786"/>
      <c r="J1307" s="786"/>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0"/>
      <c r="H1308" s="791"/>
      <c r="I1308" s="786"/>
      <c r="J1308" s="786"/>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0"/>
      <c r="H1309" s="791"/>
      <c r="I1309" s="786"/>
      <c r="J1309" s="786"/>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0"/>
      <c r="H1310" s="791"/>
      <c r="I1310" s="786"/>
      <c r="J1310" s="786"/>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0"/>
      <c r="H1311" s="791"/>
      <c r="I1311" s="786"/>
      <c r="J1311" s="786"/>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0"/>
      <c r="H1312" s="791"/>
      <c r="I1312" s="786"/>
      <c r="J1312" s="786"/>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0"/>
      <c r="H1313" s="791"/>
      <c r="I1313" s="786"/>
      <c r="J1313" s="786"/>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0"/>
      <c r="H1314" s="791"/>
      <c r="I1314" s="786"/>
      <c r="J1314" s="786"/>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0"/>
      <c r="H1315" s="791"/>
      <c r="I1315" s="786"/>
      <c r="J1315" s="786"/>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0"/>
      <c r="H1316" s="791"/>
      <c r="I1316" s="786"/>
      <c r="J1316" s="786"/>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0"/>
      <c r="H1317" s="791"/>
      <c r="I1317" s="786"/>
      <c r="J1317" s="786"/>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0"/>
      <c r="H1318" s="791"/>
      <c r="I1318" s="786"/>
      <c r="J1318" s="786"/>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0"/>
      <c r="H1319" s="791"/>
      <c r="I1319" s="786"/>
      <c r="J1319" s="786"/>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0"/>
      <c r="H1320" s="791"/>
      <c r="I1320" s="786"/>
      <c r="J1320" s="786"/>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0"/>
      <c r="H1321" s="791"/>
      <c r="I1321" s="786"/>
      <c r="J1321" s="786"/>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0"/>
      <c r="H1322" s="791"/>
      <c r="I1322" s="786"/>
      <c r="J1322" s="786"/>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0"/>
      <c r="H1323" s="791"/>
      <c r="I1323" s="786"/>
      <c r="J1323" s="786"/>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0"/>
      <c r="H1324" s="791"/>
      <c r="I1324" s="786"/>
      <c r="J1324" s="786"/>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0"/>
      <c r="H1325" s="791"/>
      <c r="I1325" s="786"/>
      <c r="J1325" s="786"/>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0"/>
      <c r="H1326" s="791"/>
      <c r="I1326" s="786"/>
      <c r="J1326" s="786"/>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0"/>
      <c r="H1327" s="791"/>
      <c r="I1327" s="786"/>
      <c r="J1327" s="786"/>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0"/>
      <c r="H1328" s="791"/>
      <c r="I1328" s="786"/>
      <c r="J1328" s="786"/>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0"/>
      <c r="H1329" s="791"/>
      <c r="I1329" s="786"/>
      <c r="J1329" s="786"/>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0"/>
      <c r="H1330" s="791"/>
      <c r="I1330" s="786"/>
      <c r="J1330" s="786"/>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0"/>
      <c r="H1331" s="791"/>
      <c r="I1331" s="786"/>
      <c r="J1331" s="786"/>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0"/>
      <c r="H1332" s="791"/>
      <c r="I1332" s="786"/>
      <c r="J1332" s="786"/>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0"/>
      <c r="H1333" s="791"/>
      <c r="I1333" s="786"/>
      <c r="J1333" s="786"/>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0"/>
      <c r="H1334" s="791"/>
      <c r="I1334" s="786"/>
      <c r="J1334" s="786"/>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0"/>
      <c r="H1335" s="791"/>
      <c r="I1335" s="786"/>
      <c r="J1335" s="786"/>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0"/>
      <c r="H1336" s="791"/>
      <c r="I1336" s="786"/>
      <c r="J1336" s="786"/>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0"/>
      <c r="H1337" s="791"/>
      <c r="I1337" s="786"/>
      <c r="J1337" s="786"/>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0"/>
      <c r="H1338" s="791"/>
      <c r="I1338" s="786"/>
      <c r="J1338" s="786"/>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0"/>
      <c r="H1339" s="791"/>
      <c r="I1339" s="786"/>
      <c r="J1339" s="786"/>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0"/>
      <c r="H1340" s="791"/>
      <c r="I1340" s="786"/>
      <c r="J1340" s="786"/>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0"/>
      <c r="H1341" s="791"/>
      <c r="I1341" s="786"/>
      <c r="J1341" s="786"/>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0"/>
      <c r="H1342" s="791"/>
      <c r="I1342" s="786"/>
      <c r="J1342" s="786"/>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0"/>
      <c r="H1343" s="791"/>
      <c r="I1343" s="786"/>
      <c r="J1343" s="786"/>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0"/>
      <c r="H1344" s="791"/>
      <c r="I1344" s="786"/>
      <c r="J1344" s="786"/>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0"/>
      <c r="H1345" s="791"/>
      <c r="I1345" s="786"/>
      <c r="J1345" s="786"/>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0"/>
      <c r="H1346" s="791"/>
      <c r="I1346" s="786"/>
      <c r="J1346" s="786"/>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0"/>
      <c r="H1347" s="791"/>
      <c r="I1347" s="786"/>
      <c r="J1347" s="786"/>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0"/>
      <c r="H1348" s="791"/>
      <c r="I1348" s="786"/>
      <c r="J1348" s="786"/>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0"/>
      <c r="H1349" s="791"/>
      <c r="I1349" s="786"/>
      <c r="J1349" s="786"/>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0"/>
      <c r="H1350" s="791"/>
      <c r="I1350" s="786"/>
      <c r="J1350" s="786"/>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0"/>
      <c r="H1351" s="791"/>
      <c r="I1351" s="786"/>
      <c r="J1351" s="786"/>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0"/>
      <c r="H1352" s="791"/>
      <c r="I1352" s="786"/>
      <c r="J1352" s="786"/>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0"/>
      <c r="H1353" s="791"/>
      <c r="I1353" s="786"/>
      <c r="J1353" s="786"/>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0"/>
      <c r="H1354" s="791"/>
      <c r="I1354" s="786"/>
      <c r="J1354" s="786"/>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0"/>
      <c r="H1355" s="791"/>
      <c r="I1355" s="786"/>
      <c r="J1355" s="786"/>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0"/>
      <c r="H1356" s="791"/>
      <c r="I1356" s="786"/>
      <c r="J1356" s="786"/>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0"/>
      <c r="H1357" s="791"/>
      <c r="I1357" s="786"/>
      <c r="J1357" s="786"/>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0"/>
      <c r="H1358" s="791"/>
      <c r="I1358" s="786"/>
      <c r="J1358" s="786"/>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0"/>
      <c r="H1359" s="791"/>
      <c r="I1359" s="786"/>
      <c r="J1359" s="786"/>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0"/>
      <c r="H1360" s="791"/>
      <c r="I1360" s="786"/>
      <c r="J1360" s="786"/>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0"/>
      <c r="H1361" s="791"/>
      <c r="I1361" s="786"/>
      <c r="J1361" s="786"/>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0"/>
      <c r="H1362" s="791"/>
      <c r="I1362" s="786"/>
      <c r="J1362" s="786"/>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0"/>
      <c r="H1363" s="791"/>
      <c r="I1363" s="786"/>
      <c r="J1363" s="786"/>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0"/>
      <c r="H1364" s="791"/>
      <c r="I1364" s="786"/>
      <c r="J1364" s="786"/>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0"/>
      <c r="H1365" s="791"/>
      <c r="I1365" s="786"/>
      <c r="J1365" s="786"/>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0"/>
      <c r="H1366" s="791"/>
      <c r="I1366" s="786"/>
      <c r="J1366" s="786"/>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0"/>
      <c r="H1367" s="791"/>
      <c r="I1367" s="786"/>
      <c r="J1367" s="786"/>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0"/>
      <c r="H1368" s="791"/>
      <c r="I1368" s="786"/>
      <c r="J1368" s="786"/>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0"/>
      <c r="H1369" s="791"/>
      <c r="I1369" s="786"/>
      <c r="J1369" s="786"/>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0"/>
      <c r="H1370" s="791"/>
      <c r="I1370" s="786"/>
      <c r="J1370" s="786"/>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0"/>
      <c r="H1371" s="791"/>
      <c r="I1371" s="786"/>
      <c r="J1371" s="786"/>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0"/>
      <c r="H1372" s="791"/>
      <c r="I1372" s="786"/>
      <c r="J1372" s="786"/>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0"/>
      <c r="H1373" s="791"/>
      <c r="I1373" s="786"/>
      <c r="J1373" s="786"/>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0"/>
      <c r="H1374" s="791"/>
      <c r="I1374" s="786"/>
      <c r="J1374" s="786"/>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0"/>
      <c r="H1375" s="791"/>
      <c r="I1375" s="786"/>
      <c r="J1375" s="786"/>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0"/>
      <c r="H1376" s="791"/>
      <c r="I1376" s="786"/>
      <c r="J1376" s="786"/>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0"/>
      <c r="H1377" s="791"/>
      <c r="I1377" s="786"/>
      <c r="J1377" s="786"/>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0"/>
      <c r="H1378" s="791"/>
      <c r="I1378" s="786"/>
      <c r="J1378" s="786"/>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0"/>
      <c r="H1379" s="791"/>
      <c r="I1379" s="786"/>
      <c r="J1379" s="786"/>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0"/>
      <c r="H1380" s="791"/>
      <c r="I1380" s="786"/>
      <c r="J1380" s="786"/>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0"/>
      <c r="H1381" s="791"/>
      <c r="I1381" s="786"/>
      <c r="J1381" s="786"/>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0"/>
      <c r="H1382" s="791"/>
      <c r="I1382" s="786"/>
      <c r="J1382" s="786"/>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0"/>
      <c r="H1383" s="791"/>
      <c r="I1383" s="786"/>
      <c r="J1383" s="786"/>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0"/>
      <c r="H1384" s="791"/>
      <c r="I1384" s="786"/>
      <c r="J1384" s="786"/>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0"/>
      <c r="H1385" s="791"/>
      <c r="I1385" s="786"/>
      <c r="J1385" s="786"/>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0"/>
      <c r="H1386" s="791"/>
      <c r="I1386" s="786"/>
      <c r="J1386" s="786"/>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0"/>
      <c r="H1387" s="791"/>
      <c r="I1387" s="786"/>
      <c r="J1387" s="786"/>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0"/>
      <c r="H1388" s="791"/>
      <c r="I1388" s="786"/>
      <c r="J1388" s="786"/>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0"/>
      <c r="H1389" s="791"/>
      <c r="I1389" s="786"/>
      <c r="J1389" s="786"/>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0"/>
      <c r="H1390" s="791"/>
      <c r="I1390" s="786"/>
      <c r="J1390" s="786"/>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0"/>
      <c r="H1391" s="791"/>
      <c r="I1391" s="786"/>
      <c r="J1391" s="786"/>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0"/>
      <c r="H1392" s="791"/>
      <c r="I1392" s="786"/>
      <c r="J1392" s="786"/>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0"/>
      <c r="H1393" s="791"/>
      <c r="I1393" s="786"/>
      <c r="J1393" s="786"/>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0"/>
      <c r="H1394" s="791"/>
      <c r="I1394" s="786"/>
      <c r="J1394" s="786"/>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0"/>
      <c r="H1395" s="791"/>
      <c r="I1395" s="786"/>
      <c r="J1395" s="786"/>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0"/>
      <c r="H1396" s="791"/>
      <c r="I1396" s="786"/>
      <c r="J1396" s="786"/>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0"/>
      <c r="H1397" s="791"/>
      <c r="I1397" s="786"/>
      <c r="J1397" s="786"/>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0"/>
      <c r="H1398" s="791"/>
      <c r="I1398" s="786"/>
      <c r="J1398" s="786"/>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0"/>
      <c r="H1399" s="791"/>
      <c r="I1399" s="786"/>
      <c r="J1399" s="786"/>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0"/>
      <c r="H1400" s="791"/>
      <c r="I1400" s="786"/>
      <c r="J1400" s="786"/>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0"/>
      <c r="H1401" s="791"/>
      <c r="I1401" s="786"/>
      <c r="J1401" s="786"/>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0"/>
      <c r="H1402" s="791"/>
      <c r="I1402" s="786"/>
      <c r="J1402" s="786"/>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0"/>
      <c r="H1403" s="791"/>
      <c r="I1403" s="786"/>
      <c r="J1403" s="786"/>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0"/>
      <c r="H1404" s="791"/>
      <c r="I1404" s="786"/>
      <c r="J1404" s="786"/>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0"/>
      <c r="H1405" s="791"/>
      <c r="I1405" s="786"/>
      <c r="J1405" s="786"/>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0"/>
      <c r="H1406" s="791"/>
      <c r="I1406" s="786"/>
      <c r="J1406" s="786"/>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0"/>
      <c r="H1407" s="791"/>
      <c r="I1407" s="786"/>
      <c r="J1407" s="786"/>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0"/>
      <c r="H1408" s="791"/>
      <c r="I1408" s="786"/>
      <c r="J1408" s="786"/>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0"/>
      <c r="H1409" s="791"/>
      <c r="I1409" s="786"/>
      <c r="J1409" s="786"/>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0"/>
      <c r="H1410" s="791"/>
      <c r="I1410" s="786"/>
      <c r="J1410" s="786"/>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0"/>
      <c r="H1411" s="791"/>
      <c r="I1411" s="786"/>
      <c r="J1411" s="786"/>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0"/>
      <c r="H1412" s="791"/>
      <c r="I1412" s="786"/>
      <c r="J1412" s="786"/>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0"/>
      <c r="H1413" s="791"/>
      <c r="I1413" s="786"/>
      <c r="J1413" s="786"/>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0"/>
      <c r="H1414" s="791"/>
      <c r="I1414" s="786"/>
      <c r="J1414" s="786"/>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0"/>
      <c r="H1415" s="791"/>
      <c r="I1415" s="786"/>
      <c r="J1415" s="786"/>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0"/>
      <c r="H1416" s="791"/>
      <c r="I1416" s="786"/>
      <c r="J1416" s="786"/>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0"/>
      <c r="H1417" s="791"/>
      <c r="I1417" s="786"/>
      <c r="J1417" s="786"/>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0"/>
      <c r="H1418" s="791"/>
      <c r="I1418" s="786"/>
      <c r="J1418" s="786"/>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0"/>
      <c r="H1419" s="791"/>
      <c r="I1419" s="786"/>
      <c r="J1419" s="786"/>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0"/>
      <c r="H1420" s="791"/>
      <c r="I1420" s="786"/>
      <c r="J1420" s="786"/>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0"/>
      <c r="H1421" s="791"/>
      <c r="I1421" s="786"/>
      <c r="J1421" s="786"/>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0"/>
      <c r="H1422" s="791"/>
      <c r="I1422" s="786"/>
      <c r="J1422" s="786"/>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0"/>
      <c r="H1423" s="791"/>
      <c r="I1423" s="786"/>
      <c r="J1423" s="786"/>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0"/>
      <c r="H1424" s="791"/>
      <c r="I1424" s="786"/>
      <c r="J1424" s="786"/>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0"/>
      <c r="H1425" s="791"/>
      <c r="I1425" s="786"/>
      <c r="J1425" s="786"/>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0"/>
      <c r="H1426" s="791"/>
      <c r="I1426" s="786"/>
      <c r="J1426" s="786"/>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0"/>
      <c r="H1427" s="791"/>
      <c r="I1427" s="786"/>
      <c r="J1427" s="786"/>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0"/>
      <c r="H1428" s="791"/>
      <c r="I1428" s="786"/>
      <c r="J1428" s="786"/>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0"/>
      <c r="H1429" s="791"/>
      <c r="I1429" s="786"/>
      <c r="J1429" s="786"/>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0"/>
      <c r="H1430" s="791"/>
      <c r="I1430" s="786"/>
      <c r="J1430" s="786"/>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0"/>
      <c r="H1431" s="791"/>
      <c r="I1431" s="786"/>
      <c r="J1431" s="786"/>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0"/>
      <c r="H1432" s="791"/>
      <c r="I1432" s="786"/>
      <c r="J1432" s="786"/>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0"/>
      <c r="H1433" s="791"/>
      <c r="I1433" s="786"/>
      <c r="J1433" s="786"/>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0"/>
      <c r="H1434" s="791"/>
      <c r="I1434" s="786"/>
      <c r="J1434" s="786"/>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0"/>
      <c r="H1435" s="791"/>
      <c r="I1435" s="786"/>
      <c r="J1435" s="786"/>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0"/>
      <c r="H1436" s="791"/>
      <c r="I1436" s="786"/>
      <c r="J1436" s="786"/>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0"/>
      <c r="H1437" s="791"/>
      <c r="I1437" s="786"/>
      <c r="J1437" s="786"/>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0"/>
      <c r="H1438" s="791"/>
      <c r="I1438" s="786"/>
      <c r="J1438" s="786"/>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0"/>
      <c r="H1439" s="791"/>
      <c r="I1439" s="786"/>
      <c r="J1439" s="786"/>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0"/>
      <c r="H1440" s="791"/>
      <c r="I1440" s="786"/>
      <c r="J1440" s="786"/>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0"/>
      <c r="H1441" s="791"/>
      <c r="I1441" s="786"/>
      <c r="J1441" s="786"/>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0"/>
      <c r="H1442" s="791"/>
      <c r="I1442" s="786"/>
      <c r="J1442" s="786"/>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0"/>
      <c r="H1443" s="791"/>
      <c r="I1443" s="786"/>
      <c r="J1443" s="786"/>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0"/>
      <c r="H1444" s="791"/>
      <c r="I1444" s="786"/>
      <c r="J1444" s="786"/>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0"/>
      <c r="H1445" s="791"/>
      <c r="I1445" s="786"/>
      <c r="J1445" s="786"/>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0"/>
      <c r="H1446" s="791"/>
      <c r="I1446" s="786"/>
      <c r="J1446" s="786"/>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0"/>
      <c r="H1447" s="791"/>
      <c r="I1447" s="786"/>
      <c r="J1447" s="786"/>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0"/>
      <c r="H1448" s="791"/>
      <c r="I1448" s="786"/>
      <c r="J1448" s="786"/>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0"/>
      <c r="H1449" s="791"/>
      <c r="I1449" s="786"/>
      <c r="J1449" s="786"/>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0"/>
      <c r="H1450" s="791"/>
      <c r="I1450" s="786"/>
      <c r="J1450" s="786"/>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0"/>
      <c r="H1451" s="791"/>
      <c r="I1451" s="786"/>
      <c r="J1451" s="786"/>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0"/>
      <c r="H1452" s="791"/>
      <c r="I1452" s="786"/>
      <c r="J1452" s="786"/>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0"/>
      <c r="H1453" s="791"/>
      <c r="I1453" s="786"/>
      <c r="J1453" s="786"/>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0"/>
      <c r="H1454" s="791"/>
      <c r="I1454" s="786"/>
      <c r="J1454" s="786"/>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0"/>
      <c r="H1455" s="791"/>
      <c r="I1455" s="786"/>
      <c r="J1455" s="786"/>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0"/>
      <c r="H1456" s="791"/>
      <c r="I1456" s="786"/>
      <c r="J1456" s="786"/>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0"/>
      <c r="H1457" s="791"/>
      <c r="I1457" s="786"/>
      <c r="J1457" s="786"/>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0"/>
      <c r="H1458" s="791"/>
      <c r="I1458" s="786"/>
      <c r="J1458" s="786"/>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0"/>
      <c r="H1459" s="791"/>
      <c r="I1459" s="786"/>
      <c r="J1459" s="786"/>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0"/>
      <c r="H1460" s="791"/>
      <c r="I1460" s="786"/>
      <c r="J1460" s="786"/>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0"/>
      <c r="H1461" s="791"/>
      <c r="I1461" s="786"/>
      <c r="J1461" s="786"/>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0"/>
      <c r="H1462" s="791"/>
      <c r="I1462" s="786"/>
      <c r="J1462" s="786"/>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0"/>
      <c r="H1463" s="791"/>
      <c r="I1463" s="786"/>
      <c r="J1463" s="786"/>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0"/>
      <c r="H1464" s="791"/>
      <c r="I1464" s="786"/>
      <c r="J1464" s="786"/>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0"/>
      <c r="H1465" s="791"/>
      <c r="I1465" s="786"/>
      <c r="J1465" s="786"/>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0"/>
      <c r="H1466" s="791"/>
      <c r="I1466" s="786"/>
      <c r="J1466" s="786"/>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0"/>
      <c r="H1467" s="791"/>
      <c r="I1467" s="786"/>
      <c r="J1467" s="786"/>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0"/>
      <c r="H1468" s="791"/>
      <c r="I1468" s="786"/>
      <c r="J1468" s="786"/>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0"/>
      <c r="H1469" s="791"/>
      <c r="I1469" s="786"/>
      <c r="J1469" s="786"/>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0"/>
      <c r="H1470" s="791"/>
      <c r="I1470" s="786"/>
      <c r="J1470" s="786"/>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0"/>
      <c r="H1471" s="791"/>
      <c r="I1471" s="786"/>
      <c r="J1471" s="786"/>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0"/>
      <c r="H1472" s="791"/>
      <c r="I1472" s="786"/>
      <c r="J1472" s="786"/>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0"/>
      <c r="H1473" s="791"/>
      <c r="I1473" s="786"/>
      <c r="J1473" s="786"/>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0"/>
      <c r="H1474" s="791"/>
      <c r="I1474" s="786"/>
      <c r="J1474" s="786"/>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0"/>
      <c r="H1475" s="791"/>
      <c r="I1475" s="786"/>
      <c r="J1475" s="786"/>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0"/>
      <c r="H1476" s="791"/>
      <c r="I1476" s="786"/>
      <c r="J1476" s="786"/>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0"/>
      <c r="H1477" s="791"/>
      <c r="I1477" s="786"/>
      <c r="J1477" s="786"/>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0"/>
      <c r="H1478" s="791"/>
      <c r="I1478" s="786"/>
      <c r="J1478" s="786"/>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0"/>
      <c r="H1479" s="791"/>
      <c r="I1479" s="786"/>
      <c r="J1479" s="786"/>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0"/>
      <c r="H1480" s="791"/>
      <c r="I1480" s="786"/>
      <c r="J1480" s="786"/>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0"/>
      <c r="H1481" s="791"/>
      <c r="I1481" s="786"/>
      <c r="J1481" s="786"/>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0"/>
      <c r="H1482" s="791"/>
      <c r="I1482" s="786"/>
      <c r="J1482" s="786"/>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0"/>
      <c r="H1483" s="791"/>
      <c r="I1483" s="786"/>
      <c r="J1483" s="786"/>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0"/>
      <c r="H1484" s="791"/>
      <c r="I1484" s="786"/>
      <c r="J1484" s="786"/>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0"/>
      <c r="H1485" s="791"/>
      <c r="I1485" s="786"/>
      <c r="J1485" s="786"/>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0"/>
      <c r="H1486" s="791"/>
      <c r="I1486" s="786"/>
      <c r="J1486" s="786"/>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0"/>
      <c r="H1487" s="791"/>
      <c r="I1487" s="786"/>
      <c r="J1487" s="786"/>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0"/>
      <c r="H1488" s="791"/>
      <c r="I1488" s="786"/>
      <c r="J1488" s="786"/>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0"/>
      <c r="H1489" s="791"/>
      <c r="I1489" s="786"/>
      <c r="J1489" s="786"/>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0"/>
      <c r="H1490" s="791"/>
      <c r="I1490" s="786"/>
      <c r="J1490" s="786"/>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0"/>
      <c r="H1491" s="791"/>
      <c r="I1491" s="786"/>
      <c r="J1491" s="786"/>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0"/>
      <c r="H1492" s="791"/>
      <c r="I1492" s="786"/>
      <c r="J1492" s="786"/>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0"/>
      <c r="H1493" s="791"/>
      <c r="I1493" s="786"/>
      <c r="J1493" s="786"/>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0"/>
      <c r="H1494" s="791"/>
      <c r="I1494" s="786"/>
      <c r="J1494" s="786"/>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0"/>
      <c r="H1495" s="791"/>
      <c r="I1495" s="786"/>
      <c r="J1495" s="786"/>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0"/>
      <c r="H1496" s="791"/>
      <c r="I1496" s="786"/>
      <c r="J1496" s="786"/>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0"/>
      <c r="H1497" s="791"/>
      <c r="I1497" s="786"/>
      <c r="J1497" s="786"/>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0"/>
      <c r="H1498" s="791"/>
      <c r="I1498" s="786"/>
      <c r="J1498" s="786"/>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0"/>
      <c r="H1499" s="791"/>
      <c r="I1499" s="786"/>
      <c r="J1499" s="786"/>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0"/>
      <c r="H1500" s="791"/>
      <c r="I1500" s="786"/>
      <c r="J1500" s="786"/>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0"/>
      <c r="H1501" s="791"/>
      <c r="I1501" s="786"/>
      <c r="J1501" s="786"/>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0"/>
      <c r="H1502" s="791"/>
      <c r="I1502" s="786"/>
      <c r="J1502" s="786"/>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0"/>
      <c r="H1503" s="791"/>
      <c r="I1503" s="786"/>
      <c r="J1503" s="786"/>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0"/>
      <c r="H1504" s="791"/>
      <c r="I1504" s="786"/>
      <c r="J1504" s="786"/>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0"/>
      <c r="H1505" s="791"/>
      <c r="I1505" s="786"/>
      <c r="J1505" s="786"/>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0"/>
      <c r="H1506" s="791"/>
      <c r="I1506" s="786"/>
      <c r="J1506" s="786"/>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0"/>
      <c r="H1507" s="791"/>
      <c r="I1507" s="786"/>
      <c r="J1507" s="786"/>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0"/>
      <c r="H1508" s="791"/>
      <c r="I1508" s="786"/>
      <c r="J1508" s="786"/>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0"/>
      <c r="H1509" s="791"/>
      <c r="I1509" s="786"/>
      <c r="J1509" s="786"/>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0"/>
      <c r="H1510" s="791"/>
      <c r="I1510" s="786"/>
      <c r="J1510" s="786"/>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0"/>
      <c r="H1511" s="791"/>
      <c r="I1511" s="786"/>
      <c r="J1511" s="786"/>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0"/>
      <c r="H1512" s="791"/>
      <c r="I1512" s="786"/>
      <c r="J1512" s="786"/>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0"/>
      <c r="H1513" s="791"/>
      <c r="I1513" s="786"/>
      <c r="J1513" s="786"/>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0"/>
      <c r="H1514" s="791"/>
      <c r="I1514" s="786"/>
      <c r="J1514" s="786"/>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0"/>
      <c r="H1515" s="791"/>
      <c r="I1515" s="786"/>
      <c r="J1515" s="786"/>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0"/>
      <c r="H1516" s="791"/>
      <c r="I1516" s="786"/>
      <c r="J1516" s="786"/>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0"/>
      <c r="H1517" s="791"/>
      <c r="I1517" s="786"/>
      <c r="J1517" s="786"/>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0"/>
      <c r="H1518" s="791"/>
      <c r="I1518" s="786"/>
      <c r="J1518" s="786"/>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0"/>
      <c r="H1519" s="791"/>
      <c r="I1519" s="786"/>
      <c r="J1519" s="786"/>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0"/>
      <c r="H1520" s="791"/>
      <c r="I1520" s="786"/>
      <c r="J1520" s="786"/>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0"/>
      <c r="H1521" s="791"/>
      <c r="I1521" s="786"/>
      <c r="J1521" s="786"/>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0"/>
      <c r="H1522" s="791"/>
      <c r="I1522" s="786"/>
      <c r="J1522" s="786"/>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0"/>
      <c r="H1523" s="791"/>
      <c r="I1523" s="786"/>
      <c r="J1523" s="786"/>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0"/>
      <c r="H1524" s="791"/>
      <c r="I1524" s="786"/>
      <c r="J1524" s="786"/>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0"/>
      <c r="H1525" s="791"/>
      <c r="I1525" s="786"/>
      <c r="J1525" s="786"/>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0"/>
      <c r="H1526" s="791"/>
      <c r="I1526" s="786"/>
      <c r="J1526" s="786"/>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0"/>
      <c r="H1527" s="791"/>
      <c r="I1527" s="786"/>
      <c r="J1527" s="786"/>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0"/>
      <c r="H1528" s="791"/>
      <c r="I1528" s="786"/>
      <c r="J1528" s="786"/>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0"/>
      <c r="H1529" s="791"/>
      <c r="I1529" s="786"/>
      <c r="J1529" s="786"/>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0"/>
      <c r="H1530" s="791"/>
      <c r="I1530" s="786"/>
      <c r="J1530" s="786"/>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0"/>
      <c r="H1531" s="791"/>
      <c r="I1531" s="786"/>
      <c r="J1531" s="786"/>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0"/>
      <c r="H1532" s="791"/>
      <c r="I1532" s="786"/>
      <c r="J1532" s="786"/>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0"/>
      <c r="H1533" s="791"/>
      <c r="I1533" s="786"/>
      <c r="J1533" s="786"/>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0"/>
      <c r="H1534" s="791"/>
      <c r="I1534" s="786"/>
      <c r="J1534" s="786"/>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0"/>
      <c r="H1535" s="791"/>
      <c r="I1535" s="786"/>
      <c r="J1535" s="786"/>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0"/>
      <c r="H1536" s="791"/>
      <c r="I1536" s="786"/>
      <c r="J1536" s="786"/>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0"/>
      <c r="H1537" s="791"/>
      <c r="I1537" s="786"/>
      <c r="J1537" s="786"/>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0"/>
      <c r="H1538" s="791"/>
      <c r="I1538" s="786"/>
      <c r="J1538" s="786"/>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0"/>
      <c r="H1539" s="791"/>
      <c r="I1539" s="786"/>
      <c r="J1539" s="786"/>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0"/>
      <c r="H1540" s="791"/>
      <c r="I1540" s="786"/>
      <c r="J1540" s="786"/>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0"/>
      <c r="H1541" s="791"/>
      <c r="I1541" s="786"/>
      <c r="J1541" s="786"/>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0"/>
      <c r="H1542" s="791"/>
      <c r="I1542" s="786"/>
      <c r="J1542" s="786"/>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0"/>
      <c r="H1543" s="791"/>
      <c r="I1543" s="786"/>
      <c r="J1543" s="786"/>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0"/>
      <c r="H1544" s="791"/>
      <c r="I1544" s="786"/>
      <c r="J1544" s="786"/>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0"/>
      <c r="H1545" s="791"/>
      <c r="I1545" s="786"/>
      <c r="J1545" s="786"/>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0"/>
      <c r="H1546" s="791"/>
      <c r="I1546" s="786"/>
      <c r="J1546" s="786"/>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0"/>
      <c r="H1547" s="791"/>
      <c r="I1547" s="786"/>
      <c r="J1547" s="786"/>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0"/>
      <c r="H1548" s="791"/>
      <c r="I1548" s="786"/>
      <c r="J1548" s="786"/>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0"/>
      <c r="H1549" s="791"/>
      <c r="I1549" s="786"/>
      <c r="J1549" s="786"/>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0"/>
      <c r="H1550" s="791"/>
      <c r="I1550" s="786"/>
      <c r="J1550" s="786"/>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0"/>
      <c r="H1551" s="791"/>
      <c r="I1551" s="786"/>
      <c r="J1551" s="786"/>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0"/>
      <c r="H1552" s="791"/>
      <c r="I1552" s="786"/>
      <c r="J1552" s="786"/>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0"/>
      <c r="H1553" s="791"/>
      <c r="I1553" s="786"/>
      <c r="J1553" s="786"/>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0"/>
      <c r="H1554" s="791"/>
      <c r="I1554" s="786"/>
      <c r="J1554" s="786"/>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0"/>
      <c r="H1555" s="791"/>
      <c r="I1555" s="786"/>
      <c r="J1555" s="786"/>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0"/>
      <c r="H1556" s="791"/>
      <c r="I1556" s="786"/>
      <c r="J1556" s="786"/>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0"/>
      <c r="H1557" s="791"/>
      <c r="I1557" s="786"/>
      <c r="J1557" s="786"/>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0"/>
      <c r="H1558" s="791"/>
      <c r="I1558" s="786"/>
      <c r="J1558" s="786"/>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0"/>
      <c r="H1559" s="791"/>
      <c r="I1559" s="786"/>
      <c r="J1559" s="786"/>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0"/>
      <c r="H1560" s="791"/>
      <c r="I1560" s="786"/>
      <c r="J1560" s="786"/>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0"/>
      <c r="H1561" s="791"/>
      <c r="I1561" s="786"/>
      <c r="J1561" s="786"/>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0"/>
      <c r="H1562" s="791"/>
      <c r="I1562" s="786"/>
      <c r="J1562" s="786"/>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0"/>
      <c r="H1563" s="791"/>
      <c r="I1563" s="786"/>
      <c r="J1563" s="786"/>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0"/>
      <c r="H1564" s="791"/>
      <c r="I1564" s="786"/>
      <c r="J1564" s="786"/>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0"/>
      <c r="H1565" s="791"/>
      <c r="I1565" s="786"/>
      <c r="J1565" s="786"/>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0"/>
      <c r="H1566" s="791"/>
      <c r="I1566" s="786"/>
      <c r="J1566" s="786"/>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0"/>
      <c r="H1567" s="791"/>
      <c r="I1567" s="786"/>
      <c r="J1567" s="786"/>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0"/>
      <c r="H1568" s="791"/>
      <c r="I1568" s="786"/>
      <c r="J1568" s="786"/>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0"/>
      <c r="H1569" s="791"/>
      <c r="I1569" s="786"/>
      <c r="J1569" s="786"/>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0"/>
      <c r="H1570" s="791"/>
      <c r="I1570" s="786"/>
      <c r="J1570" s="786"/>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0"/>
      <c r="H1571" s="791"/>
      <c r="I1571" s="786"/>
      <c r="J1571" s="786"/>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0"/>
      <c r="H1572" s="791"/>
      <c r="I1572" s="786"/>
      <c r="J1572" s="786"/>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0"/>
      <c r="H1573" s="791"/>
      <c r="I1573" s="786"/>
      <c r="J1573" s="786"/>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0"/>
      <c r="H1574" s="791"/>
      <c r="I1574" s="786"/>
      <c r="J1574" s="786"/>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0"/>
      <c r="H1575" s="791"/>
      <c r="I1575" s="786"/>
      <c r="J1575" s="786"/>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0"/>
      <c r="H1576" s="791"/>
      <c r="I1576" s="786"/>
      <c r="J1576" s="786"/>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0"/>
      <c r="H1577" s="791"/>
      <c r="I1577" s="786"/>
      <c r="J1577" s="786"/>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0"/>
      <c r="H1578" s="791"/>
      <c r="I1578" s="786"/>
      <c r="J1578" s="786"/>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0"/>
      <c r="H1579" s="791"/>
      <c r="I1579" s="786"/>
      <c r="J1579" s="786"/>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0"/>
      <c r="H1580" s="791"/>
      <c r="I1580" s="786"/>
      <c r="J1580" s="786"/>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0"/>
      <c r="H1581" s="791"/>
      <c r="I1581" s="786"/>
      <c r="J1581" s="786"/>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0"/>
      <c r="H1582" s="791"/>
      <c r="I1582" s="786"/>
      <c r="J1582" s="786"/>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0"/>
      <c r="H1583" s="791"/>
      <c r="I1583" s="786"/>
      <c r="J1583" s="786"/>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0"/>
      <c r="H1584" s="791"/>
      <c r="I1584" s="786"/>
      <c r="J1584" s="786"/>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0"/>
      <c r="H1585" s="791"/>
      <c r="I1585" s="786"/>
      <c r="J1585" s="786"/>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0"/>
      <c r="H1586" s="791"/>
      <c r="I1586" s="786"/>
      <c r="J1586" s="786"/>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0"/>
      <c r="H1587" s="791"/>
      <c r="I1587" s="786"/>
      <c r="J1587" s="786"/>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0"/>
      <c r="H1588" s="791"/>
      <c r="I1588" s="786"/>
      <c r="J1588" s="786"/>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0"/>
      <c r="H1589" s="791"/>
      <c r="I1589" s="786"/>
      <c r="J1589" s="786"/>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0"/>
      <c r="H1590" s="791"/>
      <c r="I1590" s="786"/>
      <c r="J1590" s="786"/>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0"/>
      <c r="H1591" s="791"/>
      <c r="I1591" s="786"/>
      <c r="J1591" s="786"/>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0"/>
      <c r="H1592" s="791"/>
      <c r="I1592" s="786"/>
      <c r="J1592" s="786"/>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0"/>
      <c r="H1593" s="791"/>
      <c r="I1593" s="786"/>
      <c r="J1593" s="786"/>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0"/>
      <c r="H1594" s="791"/>
      <c r="I1594" s="786"/>
      <c r="J1594" s="786"/>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0"/>
      <c r="H1595" s="791"/>
      <c r="I1595" s="786"/>
      <c r="J1595" s="786"/>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0"/>
      <c r="H1596" s="791"/>
      <c r="I1596" s="786"/>
      <c r="J1596" s="786"/>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0"/>
      <c r="H1597" s="791"/>
      <c r="I1597" s="786"/>
      <c r="J1597" s="786"/>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0"/>
      <c r="H1598" s="791"/>
      <c r="I1598" s="786"/>
      <c r="J1598" s="786"/>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0"/>
      <c r="H1599" s="791"/>
      <c r="I1599" s="786"/>
      <c r="J1599" s="786"/>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0"/>
      <c r="H1600" s="791"/>
      <c r="I1600" s="786"/>
      <c r="J1600" s="786"/>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0"/>
      <c r="H1601" s="791"/>
      <c r="I1601" s="786"/>
      <c r="J1601" s="786"/>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0"/>
      <c r="H1602" s="791"/>
      <c r="I1602" s="786"/>
      <c r="J1602" s="786"/>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0"/>
      <c r="H1603" s="791"/>
      <c r="I1603" s="786"/>
      <c r="J1603" s="786"/>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0"/>
      <c r="H1604" s="791"/>
      <c r="I1604" s="786"/>
      <c r="J1604" s="786"/>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0"/>
      <c r="H1605" s="791"/>
      <c r="I1605" s="786"/>
      <c r="J1605" s="786"/>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0"/>
      <c r="H1606" s="791"/>
      <c r="I1606" s="786"/>
      <c r="J1606" s="786"/>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0"/>
      <c r="H1607" s="791"/>
      <c r="I1607" s="786"/>
      <c r="J1607" s="786"/>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0"/>
      <c r="H1608" s="791"/>
      <c r="I1608" s="786"/>
      <c r="J1608" s="786"/>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0"/>
      <c r="H1609" s="791"/>
      <c r="I1609" s="786"/>
      <c r="J1609" s="786"/>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0"/>
      <c r="H1610" s="791"/>
      <c r="I1610" s="786"/>
      <c r="J1610" s="786"/>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0"/>
      <c r="H1611" s="791"/>
      <c r="I1611" s="786"/>
      <c r="J1611" s="786"/>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0"/>
      <c r="H1612" s="791"/>
      <c r="I1612" s="786"/>
      <c r="J1612" s="786"/>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0"/>
      <c r="H1613" s="791"/>
      <c r="I1613" s="786"/>
      <c r="J1613" s="786"/>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0"/>
      <c r="H1614" s="791"/>
      <c r="I1614" s="786"/>
      <c r="J1614" s="786"/>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0"/>
      <c r="H1615" s="791"/>
      <c r="I1615" s="786"/>
      <c r="J1615" s="786"/>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0"/>
      <c r="H1616" s="791"/>
      <c r="I1616" s="786"/>
      <c r="J1616" s="786"/>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0"/>
      <c r="H1617" s="791"/>
      <c r="I1617" s="786"/>
      <c r="J1617" s="786"/>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0"/>
      <c r="H1618" s="791"/>
      <c r="I1618" s="786"/>
      <c r="J1618" s="786"/>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0"/>
      <c r="H1619" s="791"/>
      <c r="I1619" s="786"/>
      <c r="J1619" s="786"/>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0"/>
      <c r="H1620" s="791"/>
      <c r="I1620" s="786"/>
      <c r="J1620" s="786"/>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0"/>
      <c r="H1621" s="791"/>
      <c r="I1621" s="786"/>
      <c r="J1621" s="786"/>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0"/>
      <c r="H1622" s="791"/>
      <c r="I1622" s="786"/>
      <c r="J1622" s="786"/>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0"/>
      <c r="H1623" s="791"/>
      <c r="I1623" s="786"/>
      <c r="J1623" s="786"/>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0"/>
      <c r="H1624" s="791"/>
      <c r="I1624" s="786"/>
      <c r="J1624" s="786"/>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0"/>
      <c r="H1625" s="791"/>
      <c r="I1625" s="786"/>
      <c r="J1625" s="786"/>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0"/>
      <c r="H1626" s="791"/>
      <c r="I1626" s="786"/>
      <c r="J1626" s="786"/>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0"/>
      <c r="H1627" s="791"/>
      <c r="I1627" s="786"/>
      <c r="J1627" s="786"/>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0"/>
      <c r="H1628" s="791"/>
      <c r="I1628" s="786"/>
      <c r="J1628" s="786"/>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0"/>
      <c r="H1629" s="791"/>
      <c r="I1629" s="786"/>
      <c r="J1629" s="786"/>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0"/>
      <c r="H1630" s="791"/>
      <c r="I1630" s="786"/>
      <c r="J1630" s="786"/>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0"/>
      <c r="H1631" s="791"/>
      <c r="I1631" s="786"/>
      <c r="J1631" s="786"/>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0"/>
      <c r="H1632" s="791"/>
      <c r="I1632" s="786"/>
      <c r="J1632" s="786"/>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0"/>
      <c r="H1633" s="791"/>
      <c r="I1633" s="786"/>
      <c r="J1633" s="786"/>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0"/>
      <c r="H1634" s="791"/>
      <c r="I1634" s="786"/>
      <c r="J1634" s="786"/>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0"/>
      <c r="H1635" s="791"/>
      <c r="I1635" s="786"/>
      <c r="J1635" s="786"/>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0"/>
      <c r="H1636" s="791"/>
      <c r="I1636" s="786"/>
      <c r="J1636" s="786"/>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0"/>
      <c r="H1637" s="791"/>
      <c r="I1637" s="786"/>
      <c r="J1637" s="786"/>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0"/>
      <c r="H1638" s="791"/>
      <c r="I1638" s="786"/>
      <c r="J1638" s="786"/>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0"/>
      <c r="H1639" s="791"/>
      <c r="I1639" s="786"/>
      <c r="J1639" s="786"/>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0"/>
      <c r="H1640" s="791"/>
      <c r="I1640" s="786"/>
      <c r="J1640" s="786"/>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0"/>
      <c r="H1641" s="791"/>
      <c r="I1641" s="786"/>
      <c r="J1641" s="786"/>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0"/>
      <c r="H1642" s="791"/>
      <c r="I1642" s="786"/>
      <c r="J1642" s="786"/>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0"/>
      <c r="H1643" s="791"/>
      <c r="I1643" s="786"/>
      <c r="J1643" s="786"/>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0"/>
      <c r="H1644" s="791"/>
      <c r="I1644" s="786"/>
      <c r="J1644" s="786"/>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0"/>
      <c r="H1645" s="791"/>
      <c r="I1645" s="786"/>
      <c r="J1645" s="786"/>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0"/>
      <c r="H1646" s="791"/>
      <c r="I1646" s="786"/>
      <c r="J1646" s="786"/>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0"/>
      <c r="H1647" s="791"/>
      <c r="I1647" s="786"/>
      <c r="J1647" s="786"/>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0"/>
      <c r="H1648" s="791"/>
      <c r="I1648" s="786"/>
      <c r="J1648" s="786"/>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0"/>
      <c r="H1649" s="791"/>
      <c r="I1649" s="786"/>
      <c r="J1649" s="786"/>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0"/>
      <c r="H1650" s="791"/>
      <c r="I1650" s="786"/>
      <c r="J1650" s="786"/>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0"/>
      <c r="H1651" s="791"/>
      <c r="I1651" s="786"/>
      <c r="J1651" s="786"/>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0"/>
      <c r="H1652" s="791"/>
      <c r="I1652" s="786"/>
      <c r="J1652" s="786"/>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0"/>
      <c r="H1653" s="791"/>
      <c r="I1653" s="786"/>
      <c r="J1653" s="786"/>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0"/>
      <c r="H1654" s="791"/>
      <c r="I1654" s="786"/>
      <c r="J1654" s="786"/>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0"/>
      <c r="H1655" s="791"/>
      <c r="I1655" s="786"/>
      <c r="J1655" s="786"/>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0"/>
      <c r="H1656" s="791"/>
      <c r="I1656" s="786"/>
      <c r="J1656" s="786"/>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0"/>
      <c r="H1657" s="791"/>
      <c r="I1657" s="786"/>
      <c r="J1657" s="786"/>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0"/>
      <c r="H1658" s="791"/>
      <c r="I1658" s="786"/>
      <c r="J1658" s="786"/>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0"/>
      <c r="H1659" s="791"/>
      <c r="I1659" s="786"/>
      <c r="J1659" s="786"/>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0"/>
      <c r="H1660" s="791"/>
      <c r="I1660" s="786"/>
      <c r="J1660" s="786"/>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0"/>
      <c r="H1661" s="791"/>
      <c r="I1661" s="786"/>
      <c r="J1661" s="786"/>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0"/>
      <c r="H1662" s="791"/>
      <c r="I1662" s="786"/>
      <c r="J1662" s="786"/>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0"/>
      <c r="H1663" s="791"/>
      <c r="I1663" s="786"/>
      <c r="J1663" s="786"/>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0"/>
      <c r="H1664" s="791"/>
      <c r="I1664" s="786"/>
      <c r="J1664" s="786"/>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0"/>
      <c r="H1665" s="791"/>
      <c r="I1665" s="786"/>
      <c r="J1665" s="786"/>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0"/>
      <c r="H1666" s="791"/>
      <c r="I1666" s="786"/>
      <c r="J1666" s="786"/>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0"/>
      <c r="H1667" s="791"/>
      <c r="I1667" s="786"/>
      <c r="J1667" s="786"/>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0"/>
      <c r="H1668" s="791"/>
      <c r="I1668" s="786"/>
      <c r="J1668" s="786"/>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0"/>
      <c r="H1669" s="791"/>
      <c r="I1669" s="786"/>
      <c r="J1669" s="786"/>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0"/>
      <c r="H1670" s="791"/>
      <c r="I1670" s="786"/>
      <c r="J1670" s="786"/>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0"/>
      <c r="H1671" s="791"/>
      <c r="I1671" s="786"/>
      <c r="J1671" s="786"/>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0"/>
      <c r="H1672" s="791"/>
      <c r="I1672" s="786"/>
      <c r="J1672" s="786"/>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0"/>
      <c r="H1673" s="791"/>
      <c r="I1673" s="786"/>
      <c r="J1673" s="786"/>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0"/>
      <c r="H1674" s="791"/>
      <c r="I1674" s="786"/>
      <c r="J1674" s="786"/>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0"/>
      <c r="H1675" s="791"/>
      <c r="I1675" s="786"/>
      <c r="J1675" s="786"/>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0"/>
      <c r="H1676" s="791"/>
      <c r="I1676" s="786"/>
      <c r="J1676" s="786"/>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0"/>
      <c r="H1677" s="791"/>
      <c r="I1677" s="786"/>
      <c r="J1677" s="786"/>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0"/>
      <c r="H1678" s="791"/>
      <c r="I1678" s="786"/>
      <c r="J1678" s="786"/>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0"/>
      <c r="H1679" s="791"/>
      <c r="I1679" s="786"/>
      <c r="J1679" s="786"/>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0"/>
      <c r="H1680" s="791"/>
      <c r="I1680" s="786"/>
      <c r="J1680" s="786"/>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0"/>
      <c r="H1681" s="791"/>
      <c r="I1681" s="786"/>
      <c r="J1681" s="786"/>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0"/>
      <c r="H1682" s="791"/>
      <c r="I1682" s="786"/>
      <c r="J1682" s="786"/>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0"/>
      <c r="H1683" s="791"/>
      <c r="I1683" s="786"/>
      <c r="J1683" s="786"/>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0"/>
      <c r="H1684" s="791"/>
      <c r="I1684" s="786"/>
      <c r="J1684" s="786"/>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0"/>
      <c r="H1685" s="791"/>
      <c r="I1685" s="786"/>
      <c r="J1685" s="786"/>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0"/>
      <c r="H1686" s="791"/>
      <c r="I1686" s="786"/>
      <c r="J1686" s="786"/>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0"/>
      <c r="H1687" s="791"/>
      <c r="I1687" s="786"/>
      <c r="J1687" s="786"/>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0"/>
      <c r="H1688" s="791"/>
      <c r="I1688" s="786"/>
      <c r="J1688" s="786"/>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0"/>
      <c r="H1689" s="791"/>
      <c r="I1689" s="786"/>
      <c r="J1689" s="786"/>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0"/>
      <c r="H1690" s="791"/>
      <c r="I1690" s="786"/>
      <c r="J1690" s="786"/>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0"/>
      <c r="H1691" s="791"/>
      <c r="I1691" s="786"/>
      <c r="J1691" s="786"/>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0"/>
      <c r="H1692" s="791"/>
      <c r="I1692" s="786"/>
      <c r="J1692" s="786"/>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0"/>
      <c r="H1693" s="791"/>
      <c r="I1693" s="786"/>
      <c r="J1693" s="786"/>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0"/>
      <c r="H1694" s="791"/>
      <c r="I1694" s="786"/>
      <c r="J1694" s="786"/>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0"/>
      <c r="H1695" s="791"/>
      <c r="I1695" s="786"/>
      <c r="J1695" s="786"/>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0"/>
      <c r="H1696" s="791"/>
      <c r="I1696" s="786"/>
      <c r="J1696" s="786"/>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0"/>
      <c r="H1697" s="791"/>
      <c r="I1697" s="786"/>
      <c r="J1697" s="786"/>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0"/>
      <c r="H1698" s="791"/>
      <c r="I1698" s="786"/>
      <c r="J1698" s="786"/>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0"/>
      <c r="H1699" s="791"/>
      <c r="I1699" s="786"/>
      <c r="J1699" s="786"/>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0"/>
      <c r="H1700" s="791"/>
      <c r="I1700" s="786"/>
      <c r="J1700" s="786"/>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0"/>
      <c r="H1701" s="791"/>
      <c r="I1701" s="786"/>
      <c r="J1701" s="786"/>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0"/>
      <c r="H1702" s="791"/>
      <c r="I1702" s="786"/>
      <c r="J1702" s="786"/>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0"/>
      <c r="H1703" s="791"/>
      <c r="I1703" s="786"/>
      <c r="J1703" s="786"/>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0"/>
      <c r="H1704" s="791"/>
      <c r="I1704" s="786"/>
      <c r="J1704" s="786"/>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0"/>
      <c r="H1705" s="791"/>
      <c r="I1705" s="786"/>
      <c r="J1705" s="786"/>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0"/>
      <c r="H1706" s="791"/>
      <c r="I1706" s="786"/>
      <c r="J1706" s="786"/>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0"/>
      <c r="H1707" s="791"/>
      <c r="I1707" s="786"/>
      <c r="J1707" s="786"/>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0"/>
      <c r="H1708" s="791"/>
      <c r="I1708" s="786"/>
      <c r="J1708" s="786"/>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0"/>
      <c r="H1709" s="791"/>
      <c r="I1709" s="786"/>
      <c r="J1709" s="786"/>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0"/>
      <c r="H1710" s="791"/>
      <c r="I1710" s="786"/>
      <c r="J1710" s="786"/>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0"/>
      <c r="H1711" s="791"/>
      <c r="I1711" s="786"/>
      <c r="J1711" s="786"/>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0"/>
      <c r="H1712" s="791"/>
      <c r="I1712" s="786"/>
      <c r="J1712" s="786"/>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0"/>
      <c r="H1713" s="791"/>
      <c r="I1713" s="786"/>
      <c r="J1713" s="786"/>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0"/>
      <c r="H1714" s="791"/>
      <c r="I1714" s="786"/>
      <c r="J1714" s="786"/>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0"/>
      <c r="H1715" s="791"/>
      <c r="I1715" s="786"/>
      <c r="J1715" s="786"/>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0"/>
      <c r="H1716" s="791"/>
      <c r="I1716" s="786"/>
      <c r="J1716" s="786"/>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0"/>
      <c r="H1717" s="791"/>
      <c r="I1717" s="786"/>
      <c r="J1717" s="786"/>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0"/>
      <c r="H1718" s="791"/>
      <c r="I1718" s="786"/>
      <c r="J1718" s="786"/>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0"/>
      <c r="H1719" s="791"/>
      <c r="I1719" s="786"/>
      <c r="J1719" s="786"/>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0"/>
      <c r="H1720" s="791"/>
      <c r="I1720" s="786"/>
      <c r="J1720" s="786"/>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0"/>
      <c r="H1721" s="791"/>
      <c r="I1721" s="786"/>
      <c r="J1721" s="786"/>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0"/>
      <c r="H1722" s="791"/>
      <c r="I1722" s="786"/>
      <c r="J1722" s="786"/>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0"/>
      <c r="H1723" s="791"/>
      <c r="I1723" s="786"/>
      <c r="J1723" s="786"/>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0"/>
      <c r="H1724" s="791"/>
      <c r="I1724" s="786"/>
      <c r="J1724" s="786"/>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0"/>
      <c r="H1725" s="791"/>
      <c r="I1725" s="786"/>
      <c r="J1725" s="786"/>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0"/>
      <c r="H1726" s="791"/>
      <c r="I1726" s="786"/>
      <c r="J1726" s="786"/>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0"/>
      <c r="H1727" s="791"/>
      <c r="I1727" s="786"/>
      <c r="J1727" s="786"/>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0"/>
      <c r="H1728" s="791"/>
      <c r="I1728" s="786"/>
      <c r="J1728" s="786"/>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0"/>
      <c r="H1729" s="791"/>
      <c r="I1729" s="786"/>
      <c r="J1729" s="786"/>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0"/>
      <c r="H1730" s="791"/>
      <c r="I1730" s="786"/>
      <c r="J1730" s="786"/>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0"/>
      <c r="H1731" s="791"/>
      <c r="I1731" s="786"/>
      <c r="J1731" s="786"/>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0"/>
      <c r="H1732" s="791"/>
      <c r="I1732" s="786"/>
      <c r="J1732" s="786"/>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0"/>
      <c r="H1733" s="791"/>
      <c r="I1733" s="786"/>
      <c r="J1733" s="786"/>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0"/>
      <c r="H1734" s="791"/>
      <c r="I1734" s="786"/>
      <c r="J1734" s="786"/>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0"/>
      <c r="H1735" s="791"/>
      <c r="I1735" s="786"/>
      <c r="J1735" s="786"/>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0"/>
      <c r="H1736" s="791"/>
      <c r="I1736" s="786"/>
      <c r="J1736" s="786"/>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0"/>
      <c r="H1737" s="791"/>
      <c r="I1737" s="786"/>
      <c r="J1737" s="786"/>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0"/>
      <c r="H1738" s="791"/>
      <c r="I1738" s="786"/>
      <c r="J1738" s="786"/>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0"/>
      <c r="H1739" s="791"/>
      <c r="I1739" s="786"/>
      <c r="J1739" s="786"/>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0"/>
      <c r="H1740" s="791"/>
      <c r="I1740" s="786"/>
      <c r="J1740" s="786"/>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0"/>
      <c r="H1741" s="791"/>
      <c r="I1741" s="786"/>
      <c r="J1741" s="786"/>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0"/>
      <c r="H1742" s="791"/>
      <c r="I1742" s="786"/>
      <c r="J1742" s="786"/>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0"/>
      <c r="H1743" s="791"/>
      <c r="I1743" s="786"/>
      <c r="J1743" s="786"/>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0"/>
      <c r="H1744" s="791"/>
      <c r="I1744" s="786"/>
      <c r="J1744" s="786"/>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0"/>
      <c r="H1745" s="791"/>
      <c r="I1745" s="786"/>
      <c r="J1745" s="786"/>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0"/>
      <c r="H1746" s="791"/>
      <c r="I1746" s="786"/>
      <c r="J1746" s="786"/>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0"/>
      <c r="H1747" s="791"/>
      <c r="I1747" s="786"/>
      <c r="J1747" s="786"/>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0"/>
      <c r="H1748" s="791"/>
      <c r="I1748" s="786"/>
      <c r="J1748" s="786"/>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0"/>
      <c r="H1749" s="791"/>
      <c r="I1749" s="786"/>
      <c r="J1749" s="786"/>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0"/>
      <c r="H1750" s="791"/>
      <c r="I1750" s="786"/>
      <c r="J1750" s="786"/>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0"/>
      <c r="H1751" s="791"/>
      <c r="I1751" s="786"/>
      <c r="J1751" s="786"/>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0"/>
      <c r="H1752" s="791"/>
      <c r="I1752" s="786"/>
      <c r="J1752" s="786"/>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0"/>
      <c r="H1753" s="791"/>
      <c r="I1753" s="786"/>
      <c r="J1753" s="786"/>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0"/>
      <c r="H1754" s="791"/>
      <c r="I1754" s="786"/>
      <c r="J1754" s="786"/>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0"/>
      <c r="H1755" s="791"/>
      <c r="I1755" s="786"/>
      <c r="J1755" s="786"/>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0"/>
      <c r="H1756" s="791"/>
      <c r="I1756" s="786"/>
      <c r="J1756" s="786"/>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0"/>
      <c r="H1757" s="791"/>
      <c r="I1757" s="786"/>
      <c r="J1757" s="786"/>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0"/>
      <c r="H1758" s="791"/>
      <c r="I1758" s="786"/>
      <c r="J1758" s="786"/>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0"/>
      <c r="H1759" s="791"/>
      <c r="I1759" s="786"/>
      <c r="J1759" s="786"/>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0"/>
      <c r="H1760" s="791"/>
      <c r="I1760" s="786"/>
      <c r="J1760" s="786"/>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0"/>
      <c r="H1761" s="791"/>
      <c r="I1761" s="786"/>
      <c r="J1761" s="786"/>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0"/>
      <c r="H1762" s="791"/>
      <c r="I1762" s="786"/>
      <c r="J1762" s="786"/>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0"/>
      <c r="H1763" s="791"/>
      <c r="I1763" s="786"/>
      <c r="J1763" s="786"/>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0"/>
      <c r="H1764" s="791"/>
      <c r="I1764" s="786"/>
      <c r="J1764" s="786"/>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0"/>
      <c r="H1765" s="791"/>
      <c r="I1765" s="786"/>
      <c r="J1765" s="786"/>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0"/>
      <c r="H1766" s="791"/>
      <c r="I1766" s="786"/>
      <c r="J1766" s="786"/>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0"/>
      <c r="H1767" s="791"/>
      <c r="I1767" s="786"/>
      <c r="J1767" s="786"/>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0"/>
      <c r="H1768" s="791"/>
      <c r="I1768" s="786"/>
      <c r="J1768" s="786"/>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0"/>
      <c r="H1769" s="791"/>
      <c r="I1769" s="786"/>
      <c r="J1769" s="786"/>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0"/>
      <c r="H1770" s="791"/>
      <c r="I1770" s="786"/>
      <c r="J1770" s="786"/>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0"/>
      <c r="H1771" s="791"/>
      <c r="I1771" s="786"/>
      <c r="J1771" s="786"/>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0"/>
      <c r="H1772" s="791"/>
      <c r="I1772" s="786"/>
      <c r="J1772" s="786"/>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0"/>
      <c r="H1773" s="791"/>
      <c r="I1773" s="786"/>
      <c r="J1773" s="786"/>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0"/>
      <c r="H1774" s="791"/>
      <c r="I1774" s="786"/>
      <c r="J1774" s="786"/>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0"/>
      <c r="H1775" s="791"/>
      <c r="I1775" s="786"/>
      <c r="J1775" s="786"/>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0"/>
      <c r="H1776" s="791"/>
      <c r="I1776" s="786"/>
      <c r="J1776" s="786"/>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0"/>
      <c r="H1777" s="791"/>
      <c r="I1777" s="786"/>
      <c r="J1777" s="786"/>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0"/>
      <c r="H1778" s="791"/>
      <c r="I1778" s="786"/>
      <c r="J1778" s="786"/>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0"/>
      <c r="H1779" s="791"/>
      <c r="I1779" s="786"/>
      <c r="J1779" s="786"/>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0"/>
      <c r="H1780" s="791"/>
      <c r="I1780" s="786"/>
      <c r="J1780" s="786"/>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0"/>
      <c r="H1781" s="791"/>
      <c r="I1781" s="786"/>
      <c r="J1781" s="786"/>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0"/>
      <c r="H1782" s="791"/>
      <c r="I1782" s="786"/>
      <c r="J1782" s="786"/>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0"/>
      <c r="H1783" s="791"/>
      <c r="I1783" s="786"/>
      <c r="J1783" s="786"/>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0"/>
      <c r="H1784" s="791"/>
      <c r="I1784" s="786"/>
      <c r="J1784" s="786"/>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0"/>
      <c r="H1785" s="791"/>
      <c r="I1785" s="786"/>
      <c r="J1785" s="786"/>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0"/>
      <c r="H1786" s="791"/>
      <c r="I1786" s="786"/>
      <c r="J1786" s="786"/>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0"/>
      <c r="H1787" s="791"/>
      <c r="I1787" s="786"/>
      <c r="J1787" s="786"/>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0"/>
      <c r="H1788" s="791"/>
      <c r="I1788" s="786"/>
      <c r="J1788" s="786"/>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0"/>
      <c r="H1789" s="791"/>
      <c r="I1789" s="786"/>
      <c r="J1789" s="786"/>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0"/>
      <c r="H1790" s="791"/>
      <c r="I1790" s="786"/>
      <c r="J1790" s="786"/>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0"/>
      <c r="H1791" s="791"/>
      <c r="I1791" s="786"/>
      <c r="J1791" s="786"/>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0"/>
      <c r="H1792" s="791"/>
      <c r="I1792" s="786"/>
      <c r="J1792" s="786"/>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0"/>
      <c r="H1793" s="791"/>
      <c r="I1793" s="786"/>
      <c r="J1793" s="786"/>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0"/>
      <c r="H1794" s="791"/>
      <c r="I1794" s="786"/>
      <c r="J1794" s="786"/>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0"/>
      <c r="H1795" s="791"/>
      <c r="I1795" s="786"/>
      <c r="J1795" s="786"/>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0"/>
      <c r="H1796" s="791"/>
      <c r="I1796" s="786"/>
      <c r="J1796" s="786"/>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0"/>
      <c r="H1797" s="791"/>
      <c r="I1797" s="786"/>
      <c r="J1797" s="786"/>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0"/>
      <c r="H1798" s="791"/>
      <c r="I1798" s="786"/>
      <c r="J1798" s="786"/>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0"/>
      <c r="H1799" s="791"/>
      <c r="I1799" s="786"/>
      <c r="J1799" s="786"/>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0"/>
      <c r="H1800" s="791"/>
      <c r="I1800" s="786"/>
      <c r="J1800" s="786"/>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0"/>
      <c r="H1801" s="791"/>
      <c r="I1801" s="786"/>
      <c r="J1801" s="786"/>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0"/>
      <c r="H1802" s="791"/>
      <c r="I1802" s="786"/>
      <c r="J1802" s="786"/>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0"/>
      <c r="H1803" s="791"/>
      <c r="I1803" s="786"/>
      <c r="J1803" s="786"/>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0"/>
      <c r="H1804" s="791"/>
      <c r="I1804" s="786"/>
      <c r="J1804" s="786"/>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0"/>
      <c r="H1805" s="791"/>
      <c r="I1805" s="786"/>
      <c r="J1805" s="786"/>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0"/>
      <c r="H1806" s="791"/>
      <c r="I1806" s="786"/>
      <c r="J1806" s="786"/>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0"/>
      <c r="H1807" s="791"/>
      <c r="I1807" s="786"/>
      <c r="J1807" s="786"/>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0"/>
      <c r="H1808" s="791"/>
      <c r="I1808" s="786"/>
      <c r="J1808" s="786"/>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0"/>
      <c r="H1809" s="791"/>
      <c r="I1809" s="786"/>
      <c r="J1809" s="786"/>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0"/>
      <c r="H1810" s="791"/>
      <c r="I1810" s="786"/>
      <c r="J1810" s="786"/>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0"/>
      <c r="H1811" s="791"/>
      <c r="I1811" s="786"/>
      <c r="J1811" s="786"/>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0"/>
      <c r="H1812" s="791"/>
      <c r="I1812" s="786"/>
      <c r="J1812" s="786"/>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0"/>
      <c r="H1813" s="791"/>
      <c r="I1813" s="786"/>
      <c r="J1813" s="786"/>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0"/>
      <c r="H1814" s="791"/>
      <c r="I1814" s="786"/>
      <c r="J1814" s="786"/>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0"/>
      <c r="H1815" s="791"/>
      <c r="I1815" s="786"/>
      <c r="J1815" s="786"/>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0"/>
      <c r="H1816" s="791"/>
      <c r="I1816" s="786"/>
      <c r="J1816" s="786"/>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0"/>
      <c r="H1817" s="791"/>
      <c r="I1817" s="786"/>
      <c r="J1817" s="786"/>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0"/>
      <c r="H1818" s="791"/>
      <c r="I1818" s="786"/>
      <c r="J1818" s="786"/>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0"/>
      <c r="H1819" s="791"/>
      <c r="I1819" s="786"/>
      <c r="J1819" s="786"/>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0"/>
      <c r="H1820" s="791"/>
      <c r="I1820" s="786"/>
      <c r="J1820" s="786"/>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0"/>
      <c r="H1821" s="791"/>
      <c r="I1821" s="786"/>
      <c r="J1821" s="786"/>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0"/>
      <c r="H1822" s="791"/>
      <c r="I1822" s="786"/>
      <c r="J1822" s="786"/>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0"/>
      <c r="H1823" s="791"/>
      <c r="I1823" s="786"/>
      <c r="J1823" s="786"/>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0"/>
      <c r="H1824" s="791"/>
      <c r="I1824" s="786"/>
      <c r="J1824" s="786"/>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0"/>
      <c r="H1825" s="791"/>
      <c r="I1825" s="786"/>
      <c r="J1825" s="786"/>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0"/>
      <c r="H1826" s="791"/>
      <c r="I1826" s="786"/>
      <c r="J1826" s="786"/>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0"/>
      <c r="H1827" s="791"/>
      <c r="I1827" s="786"/>
      <c r="J1827" s="786"/>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0"/>
      <c r="H1828" s="791"/>
      <c r="I1828" s="786"/>
      <c r="J1828" s="786"/>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0"/>
      <c r="H1829" s="791"/>
      <c r="I1829" s="786"/>
      <c r="J1829" s="786"/>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0"/>
      <c r="H1830" s="791"/>
      <c r="I1830" s="786"/>
      <c r="J1830" s="786"/>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0"/>
      <c r="H1831" s="791"/>
      <c r="I1831" s="786"/>
      <c r="J1831" s="786"/>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0"/>
      <c r="H1832" s="791"/>
      <c r="I1832" s="786"/>
      <c r="J1832" s="786"/>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0"/>
      <c r="H1833" s="791"/>
      <c r="I1833" s="786"/>
      <c r="J1833" s="786"/>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0"/>
      <c r="H1834" s="791"/>
      <c r="I1834" s="786"/>
      <c r="J1834" s="786"/>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0"/>
      <c r="H1835" s="791"/>
      <c r="I1835" s="786"/>
      <c r="J1835" s="786"/>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0"/>
      <c r="H1836" s="791"/>
      <c r="I1836" s="786"/>
      <c r="J1836" s="786"/>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0"/>
      <c r="H1837" s="791"/>
      <c r="I1837" s="786"/>
      <c r="J1837" s="786"/>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0"/>
      <c r="H1838" s="791"/>
      <c r="I1838" s="786"/>
      <c r="J1838" s="786"/>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0"/>
      <c r="H1839" s="791"/>
      <c r="I1839" s="786"/>
      <c r="J1839" s="786"/>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0"/>
      <c r="H1840" s="791"/>
      <c r="I1840" s="786"/>
      <c r="J1840" s="786"/>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0"/>
      <c r="H1841" s="791"/>
      <c r="I1841" s="786"/>
      <c r="J1841" s="786"/>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0"/>
      <c r="H1842" s="791"/>
      <c r="I1842" s="786"/>
      <c r="J1842" s="786"/>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0"/>
      <c r="H1843" s="791"/>
      <c r="I1843" s="786"/>
      <c r="J1843" s="786"/>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0"/>
      <c r="H1844" s="791"/>
      <c r="I1844" s="786"/>
      <c r="J1844" s="786"/>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0"/>
      <c r="H1845" s="791"/>
      <c r="I1845" s="786"/>
      <c r="J1845" s="786"/>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0"/>
      <c r="H1846" s="791"/>
      <c r="I1846" s="786"/>
      <c r="J1846" s="786"/>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0"/>
      <c r="H1847" s="791"/>
      <c r="I1847" s="786"/>
      <c r="J1847" s="786"/>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0"/>
      <c r="H1848" s="791"/>
      <c r="I1848" s="786"/>
      <c r="J1848" s="786"/>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0"/>
      <c r="H1849" s="791"/>
      <c r="I1849" s="786"/>
      <c r="J1849" s="786"/>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0"/>
      <c r="H1850" s="791"/>
      <c r="I1850" s="786"/>
      <c r="J1850" s="786"/>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0"/>
      <c r="H1851" s="791"/>
      <c r="I1851" s="786"/>
      <c r="J1851" s="786"/>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0"/>
      <c r="H1852" s="791"/>
      <c r="I1852" s="786"/>
      <c r="J1852" s="786"/>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0"/>
      <c r="H1853" s="791"/>
      <c r="I1853" s="786"/>
      <c r="J1853" s="786"/>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0"/>
      <c r="H1854" s="791"/>
      <c r="I1854" s="786"/>
      <c r="J1854" s="786"/>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0"/>
      <c r="H1855" s="791"/>
      <c r="I1855" s="786"/>
      <c r="J1855" s="786"/>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0"/>
      <c r="H1856" s="791"/>
      <c r="I1856" s="786"/>
      <c r="J1856" s="786"/>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0"/>
      <c r="H1857" s="791"/>
      <c r="I1857" s="786"/>
      <c r="J1857" s="786"/>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0"/>
      <c r="H1858" s="791"/>
      <c r="I1858" s="786"/>
      <c r="J1858" s="786"/>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0"/>
      <c r="H1859" s="791"/>
      <c r="I1859" s="786"/>
      <c r="J1859" s="786"/>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0"/>
      <c r="H1860" s="791"/>
      <c r="I1860" s="786"/>
      <c r="J1860" s="786"/>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0"/>
      <c r="H1861" s="791"/>
      <c r="I1861" s="786"/>
      <c r="J1861" s="786"/>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0"/>
      <c r="H1862" s="791"/>
      <c r="I1862" s="786"/>
      <c r="J1862" s="786"/>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0"/>
      <c r="H1863" s="791"/>
      <c r="I1863" s="786"/>
      <c r="J1863" s="786"/>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0"/>
      <c r="H1864" s="791"/>
      <c r="I1864" s="786"/>
      <c r="J1864" s="786"/>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0"/>
      <c r="H1865" s="791"/>
      <c r="I1865" s="786"/>
      <c r="J1865" s="786"/>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0"/>
      <c r="H1866" s="791"/>
      <c r="I1866" s="786"/>
      <c r="J1866" s="786"/>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0"/>
      <c r="H1867" s="791"/>
      <c r="I1867" s="786"/>
      <c r="J1867" s="786"/>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0"/>
      <c r="H1868" s="791"/>
      <c r="I1868" s="786"/>
      <c r="J1868" s="786"/>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0"/>
      <c r="H1869" s="791"/>
      <c r="I1869" s="786"/>
      <c r="J1869" s="786"/>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0"/>
      <c r="H1870" s="791"/>
      <c r="I1870" s="786"/>
      <c r="J1870" s="786"/>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0"/>
      <c r="H1871" s="791"/>
      <c r="I1871" s="786"/>
      <c r="J1871" s="786"/>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0"/>
      <c r="H1872" s="791"/>
      <c r="I1872" s="786"/>
      <c r="J1872" s="786"/>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0"/>
      <c r="H1873" s="791"/>
      <c r="I1873" s="786"/>
      <c r="J1873" s="786"/>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0"/>
      <c r="H1874" s="791"/>
      <c r="I1874" s="786"/>
      <c r="J1874" s="786"/>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0"/>
      <c r="H1875" s="791"/>
      <c r="I1875" s="786"/>
      <c r="J1875" s="786"/>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0"/>
      <c r="H1876" s="791"/>
      <c r="I1876" s="786"/>
      <c r="J1876" s="786"/>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0"/>
      <c r="H1877" s="791"/>
      <c r="I1877" s="786"/>
      <c r="J1877" s="786"/>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0"/>
      <c r="H1878" s="791"/>
      <c r="I1878" s="786"/>
      <c r="J1878" s="786"/>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0"/>
      <c r="H1879" s="791"/>
      <c r="I1879" s="786"/>
      <c r="J1879" s="786"/>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0"/>
      <c r="H1880" s="791"/>
      <c r="I1880" s="786"/>
      <c r="J1880" s="786"/>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0"/>
      <c r="H1881" s="791"/>
      <c r="I1881" s="786"/>
      <c r="J1881" s="786"/>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0"/>
      <c r="H1882" s="791"/>
      <c r="I1882" s="786"/>
      <c r="J1882" s="786"/>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0"/>
      <c r="H1883" s="791"/>
      <c r="I1883" s="786"/>
      <c r="J1883" s="786"/>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0"/>
      <c r="H1884" s="791"/>
      <c r="I1884" s="786"/>
      <c r="J1884" s="786"/>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0"/>
      <c r="H1885" s="791"/>
      <c r="I1885" s="786"/>
      <c r="J1885" s="786"/>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0"/>
      <c r="H1886" s="791"/>
      <c r="I1886" s="786"/>
      <c r="J1886" s="786"/>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0"/>
      <c r="H1887" s="791"/>
      <c r="I1887" s="786"/>
      <c r="J1887" s="786"/>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0"/>
      <c r="H1888" s="791"/>
      <c r="I1888" s="786"/>
      <c r="J1888" s="786"/>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0"/>
      <c r="H1889" s="791"/>
      <c r="I1889" s="786"/>
      <c r="J1889" s="786"/>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0"/>
      <c r="H1890" s="791"/>
      <c r="I1890" s="786"/>
      <c r="J1890" s="786"/>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0"/>
      <c r="H1891" s="791"/>
      <c r="I1891" s="786"/>
      <c r="J1891" s="786"/>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0"/>
      <c r="H1892" s="791"/>
      <c r="I1892" s="786"/>
      <c r="J1892" s="786"/>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0"/>
      <c r="H1893" s="791"/>
      <c r="I1893" s="786"/>
      <c r="J1893" s="786"/>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0"/>
      <c r="H1894" s="791"/>
      <c r="I1894" s="786"/>
      <c r="J1894" s="786"/>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0"/>
      <c r="H1895" s="791"/>
      <c r="I1895" s="786"/>
      <c r="J1895" s="786"/>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0"/>
      <c r="H1896" s="791"/>
      <c r="I1896" s="786"/>
      <c r="J1896" s="786"/>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0"/>
      <c r="H1897" s="791"/>
      <c r="I1897" s="786"/>
      <c r="J1897" s="786"/>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0"/>
      <c r="H1898" s="791"/>
      <c r="I1898" s="786"/>
      <c r="J1898" s="786"/>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0"/>
      <c r="H1899" s="791"/>
      <c r="I1899" s="786"/>
      <c r="J1899" s="786"/>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0"/>
      <c r="H1900" s="791"/>
      <c r="I1900" s="786"/>
      <c r="J1900" s="786"/>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0"/>
      <c r="H1901" s="791"/>
      <c r="I1901" s="786"/>
      <c r="J1901" s="786"/>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0"/>
      <c r="H1902" s="791"/>
      <c r="I1902" s="786"/>
      <c r="J1902" s="786"/>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0"/>
      <c r="H1903" s="791"/>
      <c r="I1903" s="786"/>
      <c r="J1903" s="786"/>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0"/>
      <c r="H1904" s="791"/>
      <c r="I1904" s="786"/>
      <c r="J1904" s="786"/>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0"/>
      <c r="H1905" s="791"/>
      <c r="I1905" s="786"/>
      <c r="J1905" s="786"/>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0"/>
      <c r="H1906" s="791"/>
      <c r="I1906" s="786"/>
      <c r="J1906" s="786"/>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0"/>
      <c r="H1907" s="791"/>
      <c r="I1907" s="786"/>
      <c r="J1907" s="786"/>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0"/>
      <c r="H1908" s="791"/>
      <c r="I1908" s="786"/>
      <c r="J1908" s="786"/>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0"/>
      <c r="H1909" s="791"/>
      <c r="I1909" s="786"/>
      <c r="J1909" s="786"/>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0"/>
      <c r="H1910" s="791"/>
      <c r="I1910" s="786"/>
      <c r="J1910" s="786"/>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0"/>
      <c r="H1911" s="791"/>
      <c r="I1911" s="786"/>
      <c r="J1911" s="786"/>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0"/>
      <c r="H1912" s="791"/>
      <c r="I1912" s="786"/>
      <c r="J1912" s="786"/>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0"/>
      <c r="H1913" s="791"/>
      <c r="I1913" s="786"/>
      <c r="J1913" s="786"/>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0"/>
      <c r="H1914" s="791"/>
      <c r="I1914" s="786"/>
      <c r="J1914" s="786"/>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0"/>
      <c r="H1915" s="791"/>
      <c r="I1915" s="786"/>
      <c r="J1915" s="786"/>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0"/>
      <c r="H1916" s="791"/>
      <c r="I1916" s="786"/>
      <c r="J1916" s="786"/>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0"/>
      <c r="H1917" s="791"/>
      <c r="I1917" s="786"/>
      <c r="J1917" s="786"/>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0"/>
      <c r="H1918" s="791"/>
      <c r="I1918" s="786"/>
      <c r="J1918" s="786"/>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0"/>
      <c r="H1919" s="791"/>
      <c r="I1919" s="786"/>
      <c r="J1919" s="786"/>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0"/>
      <c r="H1920" s="791"/>
      <c r="I1920" s="786"/>
      <c r="J1920" s="786"/>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0"/>
      <c r="H1921" s="791"/>
      <c r="I1921" s="786"/>
      <c r="J1921" s="786"/>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0"/>
      <c r="H1922" s="791"/>
      <c r="I1922" s="786"/>
      <c r="J1922" s="786"/>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0"/>
      <c r="H1923" s="791"/>
      <c r="I1923" s="786"/>
      <c r="J1923" s="786"/>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0"/>
      <c r="H1924" s="791"/>
      <c r="I1924" s="786"/>
      <c r="J1924" s="786"/>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0"/>
      <c r="H1925" s="791"/>
      <c r="I1925" s="786"/>
      <c r="J1925" s="786"/>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0"/>
      <c r="H1926" s="791"/>
      <c r="I1926" s="786"/>
      <c r="J1926" s="786"/>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0"/>
      <c r="H1927" s="791"/>
      <c r="I1927" s="786"/>
      <c r="J1927" s="786"/>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0"/>
      <c r="H1928" s="791"/>
      <c r="I1928" s="786"/>
      <c r="J1928" s="786"/>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0"/>
      <c r="H1929" s="791"/>
      <c r="I1929" s="786"/>
      <c r="J1929" s="786"/>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0"/>
      <c r="H1930" s="791"/>
      <c r="I1930" s="786"/>
      <c r="J1930" s="786"/>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0"/>
      <c r="H1931" s="791"/>
      <c r="I1931" s="786"/>
      <c r="J1931" s="786"/>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0"/>
      <c r="H1932" s="791"/>
      <c r="I1932" s="786"/>
      <c r="J1932" s="786"/>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0"/>
      <c r="H1933" s="791"/>
      <c r="I1933" s="786"/>
      <c r="J1933" s="786"/>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0"/>
      <c r="H1934" s="791"/>
      <c r="I1934" s="786"/>
      <c r="J1934" s="786"/>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0"/>
      <c r="H1935" s="791"/>
      <c r="I1935" s="786"/>
      <c r="J1935" s="786"/>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0"/>
      <c r="H1936" s="791"/>
      <c r="I1936" s="786"/>
      <c r="J1936" s="786"/>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0"/>
      <c r="H1937" s="791"/>
      <c r="I1937" s="786"/>
      <c r="J1937" s="786"/>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0"/>
      <c r="H1938" s="791"/>
      <c r="I1938" s="786"/>
      <c r="J1938" s="786"/>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0"/>
      <c r="H1939" s="791"/>
      <c r="I1939" s="786"/>
      <c r="J1939" s="786"/>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0"/>
      <c r="H1940" s="791"/>
      <c r="I1940" s="786"/>
      <c r="J1940" s="786"/>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0"/>
      <c r="H1941" s="791"/>
      <c r="I1941" s="786"/>
      <c r="J1941" s="786"/>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0"/>
      <c r="H1942" s="791"/>
      <c r="I1942" s="786"/>
      <c r="J1942" s="786"/>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0"/>
      <c r="H1943" s="791"/>
      <c r="I1943" s="786"/>
      <c r="J1943" s="786"/>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0"/>
      <c r="H1944" s="791"/>
      <c r="I1944" s="786"/>
      <c r="J1944" s="786"/>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0"/>
      <c r="H1945" s="791"/>
      <c r="I1945" s="786"/>
      <c r="J1945" s="786"/>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0"/>
      <c r="H1946" s="791"/>
      <c r="I1946" s="786"/>
      <c r="J1946" s="786"/>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0"/>
      <c r="H1947" s="791"/>
      <c r="I1947" s="786"/>
      <c r="J1947" s="786"/>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0"/>
      <c r="H1948" s="791"/>
      <c r="I1948" s="786"/>
      <c r="J1948" s="786"/>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0"/>
      <c r="H1949" s="791"/>
      <c r="I1949" s="786"/>
      <c r="J1949" s="786"/>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0"/>
      <c r="H1950" s="791"/>
      <c r="I1950" s="786"/>
      <c r="J1950" s="786"/>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0"/>
      <c r="H1951" s="791"/>
      <c r="I1951" s="786"/>
      <c r="J1951" s="786"/>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0"/>
      <c r="H1952" s="791"/>
      <c r="I1952" s="786"/>
      <c r="J1952" s="786"/>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0"/>
      <c r="H1953" s="791"/>
      <c r="I1953" s="786"/>
      <c r="J1953" s="786"/>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0"/>
      <c r="H1954" s="791"/>
      <c r="I1954" s="786"/>
      <c r="J1954" s="786"/>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0"/>
      <c r="H1955" s="791"/>
      <c r="I1955" s="786"/>
      <c r="J1955" s="786"/>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0"/>
      <c r="H1956" s="791"/>
      <c r="I1956" s="786"/>
      <c r="J1956" s="786"/>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0"/>
      <c r="H1957" s="791"/>
      <c r="I1957" s="786"/>
      <c r="J1957" s="786"/>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0"/>
      <c r="H1958" s="791"/>
      <c r="I1958" s="786"/>
      <c r="J1958" s="786"/>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0"/>
      <c r="H1959" s="791"/>
      <c r="I1959" s="786"/>
      <c r="J1959" s="786"/>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0"/>
      <c r="H1960" s="791"/>
      <c r="I1960" s="786"/>
      <c r="J1960" s="786"/>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0"/>
      <c r="H1961" s="791"/>
      <c r="I1961" s="786"/>
      <c r="J1961" s="786"/>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0"/>
      <c r="H1962" s="791"/>
      <c r="I1962" s="786"/>
      <c r="J1962" s="786"/>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0"/>
      <c r="H1963" s="791"/>
      <c r="I1963" s="786"/>
      <c r="J1963" s="786"/>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0"/>
      <c r="H1964" s="791"/>
      <c r="I1964" s="786"/>
      <c r="J1964" s="786"/>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0"/>
      <c r="H1965" s="791"/>
      <c r="I1965" s="786"/>
      <c r="J1965" s="786"/>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0"/>
      <c r="H1966" s="791"/>
      <c r="I1966" s="786"/>
      <c r="J1966" s="786"/>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0"/>
      <c r="H1967" s="791"/>
      <c r="I1967" s="786"/>
      <c r="J1967" s="786"/>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0"/>
      <c r="H1968" s="791"/>
      <c r="I1968" s="786"/>
      <c r="J1968" s="786"/>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0"/>
      <c r="H1969" s="791"/>
      <c r="I1969" s="786"/>
      <c r="J1969" s="786"/>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0"/>
      <c r="H1970" s="791"/>
      <c r="I1970" s="786"/>
      <c r="J1970" s="786"/>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0"/>
      <c r="H1971" s="791"/>
      <c r="I1971" s="786"/>
      <c r="J1971" s="786"/>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0"/>
      <c r="H1972" s="791"/>
      <c r="I1972" s="786"/>
      <c r="J1972" s="786"/>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0"/>
      <c r="H1973" s="791"/>
      <c r="I1973" s="786"/>
      <c r="J1973" s="786"/>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0"/>
      <c r="H1974" s="791"/>
      <c r="I1974" s="786"/>
      <c r="J1974" s="786"/>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0"/>
      <c r="H1975" s="791"/>
      <c r="I1975" s="786"/>
      <c r="J1975" s="786"/>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0"/>
      <c r="H1976" s="791"/>
      <c r="I1976" s="786"/>
      <c r="J1976" s="786"/>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0"/>
      <c r="H1977" s="791"/>
      <c r="I1977" s="786"/>
      <c r="J1977" s="786"/>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0"/>
      <c r="H1978" s="791"/>
      <c r="I1978" s="786"/>
      <c r="J1978" s="786"/>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0"/>
      <c r="H1979" s="791"/>
      <c r="I1979" s="786"/>
      <c r="J1979" s="786"/>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0"/>
      <c r="H1980" s="791"/>
      <c r="I1980" s="786"/>
      <c r="J1980" s="786"/>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0"/>
      <c r="H1981" s="791"/>
      <c r="I1981" s="786"/>
      <c r="J1981" s="786"/>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0"/>
      <c r="H1982" s="791"/>
      <c r="I1982" s="786"/>
      <c r="J1982" s="786"/>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3"/>
      <c r="D1983" s="793"/>
      <c r="E1983" s="793"/>
      <c r="F1983" s="793"/>
      <c r="G1983" s="790"/>
      <c r="H1983" s="791"/>
      <c r="I1983" s="786"/>
      <c r="J1983" s="786"/>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0"/>
      <c r="H1984" s="791"/>
      <c r="I1984" s="786"/>
      <c r="J1984" s="786"/>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0"/>
      <c r="H1985" s="791"/>
      <c r="I1985" s="786"/>
      <c r="J1985" s="786"/>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0"/>
      <c r="H1986" s="791"/>
      <c r="I1986" s="786"/>
      <c r="J1986" s="786"/>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0"/>
      <c r="H1987" s="791"/>
      <c r="I1987" s="786"/>
      <c r="J1987" s="786"/>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0"/>
      <c r="H1988" s="791"/>
      <c r="I1988" s="786"/>
      <c r="J1988" s="786"/>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0"/>
      <c r="H1989" s="791"/>
      <c r="I1989" s="786"/>
      <c r="J1989" s="786"/>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0"/>
      <c r="H1990" s="791"/>
      <c r="I1990" s="786"/>
      <c r="J1990" s="786"/>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0"/>
      <c r="H1991" s="791"/>
      <c r="I1991" s="786"/>
      <c r="J1991" s="786"/>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0"/>
      <c r="H1992" s="791"/>
      <c r="I1992" s="786"/>
      <c r="J1992" s="786"/>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4"/>
      <c r="D1993" s="794"/>
      <c r="E1993" s="794"/>
      <c r="F1993" s="794"/>
      <c r="G1993" s="790"/>
      <c r="H1993" s="791"/>
      <c r="I1993" s="786"/>
      <c r="J1993" s="786"/>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row r="1994" spans="1:207" s="792" customFormat="1">
      <c r="A1994" s="786"/>
      <c r="B1994" s="789"/>
      <c r="C1994" s="794"/>
      <c r="D1994" s="794"/>
      <c r="E1994" s="794"/>
      <c r="F1994" s="794"/>
      <c r="G1994" s="790"/>
      <c r="H1994" s="791"/>
      <c r="I1994" s="786"/>
      <c r="J1994" s="786"/>
      <c r="K1994" s="786"/>
      <c r="L1994" s="786"/>
      <c r="M1994" s="786"/>
      <c r="N1994" s="786"/>
      <c r="O1994" s="786"/>
      <c r="P1994" s="786"/>
      <c r="Q1994" s="786"/>
      <c r="R1994" s="786"/>
      <c r="S1994" s="786"/>
      <c r="T1994" s="786"/>
      <c r="U1994" s="786"/>
      <c r="V1994" s="786"/>
      <c r="W1994" s="786"/>
      <c r="X1994" s="786"/>
      <c r="Y1994" s="786"/>
      <c r="Z1994" s="786"/>
      <c r="AA1994" s="786"/>
      <c r="AB1994" s="786"/>
      <c r="AC1994" s="786"/>
      <c r="AD1994" s="786"/>
      <c r="AE1994" s="786"/>
      <c r="AF1994" s="786"/>
      <c r="AG1994" s="786"/>
      <c r="AH1994" s="786"/>
      <c r="AI1994" s="786"/>
      <c r="AJ1994" s="786"/>
      <c r="AK1994" s="786"/>
      <c r="AL1994" s="786"/>
      <c r="AM1994" s="786"/>
      <c r="AN1994" s="786"/>
      <c r="AO1994" s="786"/>
      <c r="AP1994" s="786"/>
      <c r="AQ1994" s="786"/>
      <c r="AR1994" s="786"/>
      <c r="AS1994" s="786"/>
      <c r="AT1994" s="786"/>
      <c r="AU1994" s="786"/>
      <c r="AV1994" s="786"/>
      <c r="AW1994" s="786"/>
      <c r="AX1994" s="786"/>
      <c r="AY1994" s="786"/>
      <c r="AZ1994" s="786"/>
      <c r="BA1994" s="786"/>
      <c r="BB1994" s="786"/>
      <c r="BC1994" s="786"/>
      <c r="BD1994" s="786"/>
      <c r="BE1994" s="786"/>
      <c r="BF1994" s="786"/>
      <c r="BG1994" s="786"/>
      <c r="BH1994" s="786"/>
      <c r="BI1994" s="786"/>
      <c r="BJ1994" s="786"/>
      <c r="BK1994" s="786"/>
      <c r="BL1994" s="786"/>
      <c r="BM1994" s="786"/>
      <c r="BN1994" s="786"/>
      <c r="BO1994" s="786"/>
      <c r="BP1994" s="786"/>
      <c r="BQ1994" s="786"/>
      <c r="BR1994" s="786"/>
      <c r="BS1994" s="786"/>
      <c r="BT1994" s="786"/>
      <c r="BU1994" s="786"/>
      <c r="BV1994" s="786"/>
      <c r="BW1994" s="786"/>
      <c r="BX1994" s="786"/>
      <c r="BY1994" s="786"/>
      <c r="BZ1994" s="786"/>
      <c r="CA1994" s="786"/>
      <c r="CB1994" s="786"/>
      <c r="CC1994" s="786"/>
      <c r="CD1994" s="786"/>
      <c r="CE1994" s="786"/>
      <c r="CF1994" s="786"/>
      <c r="CG1994" s="786"/>
      <c r="CH1994" s="786"/>
      <c r="CI1994" s="786"/>
      <c r="CJ1994" s="786"/>
      <c r="CK1994" s="786"/>
      <c r="CL1994" s="786"/>
      <c r="CM1994" s="786"/>
      <c r="CN1994" s="786"/>
      <c r="CO1994" s="786"/>
      <c r="CP1994" s="786"/>
      <c r="CQ1994" s="786"/>
      <c r="CR1994" s="786"/>
      <c r="CS1994" s="786"/>
      <c r="CT1994" s="786"/>
      <c r="CU1994" s="786"/>
      <c r="CV1994" s="786"/>
      <c r="CW1994" s="786"/>
      <c r="CX1994" s="786"/>
      <c r="CY1994" s="786"/>
      <c r="CZ1994" s="786"/>
      <c r="DA1994" s="786"/>
      <c r="DB1994" s="786"/>
      <c r="DC1994" s="786"/>
      <c r="DD1994" s="786"/>
      <c r="DE1994" s="786"/>
      <c r="DF1994" s="786"/>
      <c r="DG1994" s="786"/>
      <c r="DH1994" s="786"/>
      <c r="DI1994" s="786"/>
      <c r="DJ1994" s="786"/>
      <c r="DK1994" s="786"/>
      <c r="DL1994" s="786"/>
      <c r="DM1994" s="786"/>
      <c r="DN1994" s="786"/>
      <c r="DO1994" s="786"/>
      <c r="DP1994" s="786"/>
      <c r="DQ1994" s="786"/>
      <c r="DR1994" s="786"/>
      <c r="DS1994" s="786"/>
      <c r="DT1994" s="786"/>
      <c r="DU1994" s="786"/>
      <c r="DV1994" s="786"/>
      <c r="DW1994" s="786"/>
      <c r="DX1994" s="786"/>
      <c r="DY1994" s="786"/>
      <c r="DZ1994" s="786"/>
      <c r="EA1994" s="786"/>
      <c r="EB1994" s="786"/>
      <c r="EC1994" s="786"/>
      <c r="ED1994" s="786"/>
      <c r="EE1994" s="786"/>
      <c r="EF1994" s="786"/>
      <c r="EG1994" s="786"/>
      <c r="EH1994" s="786"/>
      <c r="EI1994" s="786"/>
      <c r="EJ1994" s="786"/>
      <c r="EK1994" s="786"/>
      <c r="EL1994" s="786"/>
      <c r="EM1994" s="786"/>
      <c r="EN1994" s="786"/>
      <c r="EO1994" s="786"/>
      <c r="EP1994" s="786"/>
      <c r="EQ1994" s="786"/>
      <c r="ER1994" s="786"/>
      <c r="ES1994" s="786"/>
      <c r="ET1994" s="786"/>
      <c r="EU1994" s="786"/>
      <c r="EV1994" s="786"/>
      <c r="EW1994" s="786"/>
      <c r="EX1994" s="786"/>
      <c r="EY1994" s="786"/>
      <c r="EZ1994" s="786"/>
      <c r="FA1994" s="786"/>
      <c r="FB1994" s="786"/>
      <c r="FC1994" s="786"/>
      <c r="FD1994" s="786"/>
      <c r="FE1994" s="786"/>
      <c r="FF1994" s="786"/>
      <c r="FG1994" s="786"/>
      <c r="FH1994" s="786"/>
      <c r="FI1994" s="786"/>
      <c r="FJ1994" s="786"/>
      <c r="FK1994" s="786"/>
      <c r="FL1994" s="786"/>
      <c r="FM1994" s="786"/>
      <c r="FN1994" s="786"/>
      <c r="FO1994" s="786"/>
      <c r="FP1994" s="786"/>
      <c r="FQ1994" s="786"/>
      <c r="FR1994" s="786"/>
      <c r="FS1994" s="786"/>
      <c r="FT1994" s="786"/>
      <c r="FU1994" s="786"/>
      <c r="FV1994" s="786"/>
      <c r="FW1994" s="786"/>
      <c r="FX1994" s="786"/>
      <c r="FY1994" s="786"/>
      <c r="FZ1994" s="786"/>
      <c r="GA1994" s="786"/>
      <c r="GB1994" s="786"/>
      <c r="GC1994" s="786"/>
      <c r="GD1994" s="786"/>
      <c r="GE1994" s="786"/>
      <c r="GF1994" s="786"/>
      <c r="GG1994" s="786"/>
      <c r="GH1994" s="786"/>
      <c r="GI1994" s="786"/>
      <c r="GJ1994" s="786"/>
      <c r="GK1994" s="786"/>
      <c r="GL1994" s="786"/>
      <c r="GM1994" s="786"/>
      <c r="GN1994" s="786"/>
      <c r="GO1994" s="786"/>
      <c r="GP1994" s="786"/>
      <c r="GQ1994" s="786"/>
      <c r="GR1994" s="786"/>
      <c r="GS1994" s="786"/>
      <c r="GT1994" s="786"/>
      <c r="GU1994" s="786"/>
      <c r="GV1994" s="786"/>
      <c r="GW1994" s="786"/>
      <c r="GX1994" s="786"/>
      <c r="GY1994" s="786"/>
    </row>
    <row r="1995" spans="1:207" s="792" customFormat="1">
      <c r="A1995" s="786"/>
      <c r="B1995" s="789"/>
      <c r="C1995" s="794"/>
      <c r="D1995" s="794"/>
      <c r="E1995" s="794"/>
      <c r="F1995" s="794"/>
      <c r="G1995" s="790"/>
      <c r="H1995" s="791"/>
      <c r="I1995" s="786"/>
      <c r="J1995" s="786"/>
      <c r="K1995" s="786"/>
      <c r="L1995" s="786"/>
      <c r="M1995" s="786"/>
      <c r="N1995" s="786"/>
      <c r="O1995" s="786"/>
      <c r="P1995" s="786"/>
      <c r="Q1995" s="786"/>
      <c r="R1995" s="786"/>
      <c r="S1995" s="786"/>
      <c r="T1995" s="786"/>
      <c r="U1995" s="786"/>
      <c r="V1995" s="786"/>
      <c r="W1995" s="786"/>
      <c r="X1995" s="786"/>
      <c r="Y1995" s="786"/>
      <c r="Z1995" s="786"/>
      <c r="AA1995" s="786"/>
      <c r="AB1995" s="786"/>
      <c r="AC1995" s="786"/>
      <c r="AD1995" s="786"/>
      <c r="AE1995" s="786"/>
      <c r="AF1995" s="786"/>
      <c r="AG1995" s="786"/>
      <c r="AH1995" s="786"/>
      <c r="AI1995" s="786"/>
      <c r="AJ1995" s="786"/>
      <c r="AK1995" s="786"/>
      <c r="AL1995" s="786"/>
      <c r="AM1995" s="786"/>
      <c r="AN1995" s="786"/>
      <c r="AO1995" s="786"/>
      <c r="AP1995" s="786"/>
      <c r="AQ1995" s="786"/>
      <c r="AR1995" s="786"/>
      <c r="AS1995" s="786"/>
      <c r="AT1995" s="786"/>
      <c r="AU1995" s="786"/>
      <c r="AV1995" s="786"/>
      <c r="AW1995" s="786"/>
      <c r="AX1995" s="786"/>
      <c r="AY1995" s="786"/>
      <c r="AZ1995" s="786"/>
      <c r="BA1995" s="786"/>
      <c r="BB1995" s="786"/>
      <c r="BC1995" s="786"/>
      <c r="BD1995" s="786"/>
      <c r="BE1995" s="786"/>
      <c r="BF1995" s="786"/>
      <c r="BG1995" s="786"/>
      <c r="BH1995" s="786"/>
      <c r="BI1995" s="786"/>
      <c r="BJ1995" s="786"/>
      <c r="BK1995" s="786"/>
      <c r="BL1995" s="786"/>
      <c r="BM1995" s="786"/>
      <c r="BN1995" s="786"/>
      <c r="BO1995" s="786"/>
      <c r="BP1995" s="786"/>
      <c r="BQ1995" s="786"/>
      <c r="BR1995" s="786"/>
      <c r="BS1995" s="786"/>
      <c r="BT1995" s="786"/>
      <c r="BU1995" s="786"/>
      <c r="BV1995" s="786"/>
      <c r="BW1995" s="786"/>
      <c r="BX1995" s="786"/>
      <c r="BY1995" s="786"/>
      <c r="BZ1995" s="786"/>
      <c r="CA1995" s="786"/>
      <c r="CB1995" s="786"/>
      <c r="CC1995" s="786"/>
      <c r="CD1995" s="786"/>
      <c r="CE1995" s="786"/>
      <c r="CF1995" s="786"/>
      <c r="CG1995" s="786"/>
      <c r="CH1995" s="786"/>
      <c r="CI1995" s="786"/>
      <c r="CJ1995" s="786"/>
      <c r="CK1995" s="786"/>
      <c r="CL1995" s="786"/>
      <c r="CM1995" s="786"/>
      <c r="CN1995" s="786"/>
      <c r="CO1995" s="786"/>
      <c r="CP1995" s="786"/>
      <c r="CQ1995" s="786"/>
      <c r="CR1995" s="786"/>
      <c r="CS1995" s="786"/>
      <c r="CT1995" s="786"/>
      <c r="CU1995" s="786"/>
      <c r="CV1995" s="786"/>
      <c r="CW1995" s="786"/>
      <c r="CX1995" s="786"/>
      <c r="CY1995" s="786"/>
      <c r="CZ1995" s="786"/>
      <c r="DA1995" s="786"/>
      <c r="DB1995" s="786"/>
      <c r="DC1995" s="786"/>
      <c r="DD1995" s="786"/>
      <c r="DE1995" s="786"/>
      <c r="DF1995" s="786"/>
      <c r="DG1995" s="786"/>
      <c r="DH1995" s="786"/>
      <c r="DI1995" s="786"/>
      <c r="DJ1995" s="786"/>
      <c r="DK1995" s="786"/>
      <c r="DL1995" s="786"/>
      <c r="DM1995" s="786"/>
      <c r="DN1995" s="786"/>
      <c r="DO1995" s="786"/>
      <c r="DP1995" s="786"/>
      <c r="DQ1995" s="786"/>
      <c r="DR1995" s="786"/>
      <c r="DS1995" s="786"/>
      <c r="DT1995" s="786"/>
      <c r="DU1995" s="786"/>
      <c r="DV1995" s="786"/>
      <c r="DW1995" s="786"/>
      <c r="DX1995" s="786"/>
      <c r="DY1995" s="786"/>
      <c r="DZ1995" s="786"/>
      <c r="EA1995" s="786"/>
      <c r="EB1995" s="786"/>
      <c r="EC1995" s="786"/>
      <c r="ED1995" s="786"/>
      <c r="EE1995" s="786"/>
      <c r="EF1995" s="786"/>
      <c r="EG1995" s="786"/>
      <c r="EH1995" s="786"/>
      <c r="EI1995" s="786"/>
      <c r="EJ1995" s="786"/>
      <c r="EK1995" s="786"/>
      <c r="EL1995" s="786"/>
      <c r="EM1995" s="786"/>
      <c r="EN1995" s="786"/>
      <c r="EO1995" s="786"/>
      <c r="EP1995" s="786"/>
      <c r="EQ1995" s="786"/>
      <c r="ER1995" s="786"/>
      <c r="ES1995" s="786"/>
      <c r="ET1995" s="786"/>
      <c r="EU1995" s="786"/>
      <c r="EV1995" s="786"/>
      <c r="EW1995" s="786"/>
      <c r="EX1995" s="786"/>
      <c r="EY1995" s="786"/>
      <c r="EZ1995" s="786"/>
      <c r="FA1995" s="786"/>
      <c r="FB1995" s="786"/>
      <c r="FC1995" s="786"/>
      <c r="FD1995" s="786"/>
      <c r="FE1995" s="786"/>
      <c r="FF1995" s="786"/>
      <c r="FG1995" s="786"/>
      <c r="FH1995" s="786"/>
      <c r="FI1995" s="786"/>
      <c r="FJ1995" s="786"/>
      <c r="FK1995" s="786"/>
      <c r="FL1995" s="786"/>
      <c r="FM1995" s="786"/>
      <c r="FN1995" s="786"/>
      <c r="FO1995" s="786"/>
      <c r="FP1995" s="786"/>
      <c r="FQ1995" s="786"/>
      <c r="FR1995" s="786"/>
      <c r="FS1995" s="786"/>
      <c r="FT1995" s="786"/>
      <c r="FU1995" s="786"/>
      <c r="FV1995" s="786"/>
      <c r="FW1995" s="786"/>
      <c r="FX1995" s="786"/>
      <c r="FY1995" s="786"/>
      <c r="FZ1995" s="786"/>
      <c r="GA1995" s="786"/>
      <c r="GB1995" s="786"/>
      <c r="GC1995" s="786"/>
      <c r="GD1995" s="786"/>
      <c r="GE1995" s="786"/>
      <c r="GF1995" s="786"/>
      <c r="GG1995" s="786"/>
      <c r="GH1995" s="786"/>
      <c r="GI1995" s="786"/>
      <c r="GJ1995" s="786"/>
      <c r="GK1995" s="786"/>
      <c r="GL1995" s="786"/>
      <c r="GM1995" s="786"/>
      <c r="GN1995" s="786"/>
      <c r="GO1995" s="786"/>
      <c r="GP1995" s="786"/>
      <c r="GQ1995" s="786"/>
      <c r="GR1995" s="786"/>
      <c r="GS1995" s="786"/>
      <c r="GT1995" s="786"/>
      <c r="GU1995" s="786"/>
      <c r="GV1995" s="786"/>
      <c r="GW1995" s="786"/>
      <c r="GX1995" s="786"/>
      <c r="GY1995" s="786"/>
    </row>
    <row r="1996" spans="1:207" s="792" customFormat="1">
      <c r="A1996" s="786"/>
      <c r="B1996" s="789"/>
      <c r="C1996" s="794"/>
      <c r="D1996" s="794"/>
      <c r="E1996" s="794"/>
      <c r="F1996" s="794"/>
      <c r="G1996" s="790"/>
      <c r="H1996" s="791"/>
      <c r="I1996" s="786"/>
      <c r="J1996" s="786"/>
      <c r="K1996" s="786"/>
      <c r="L1996" s="786"/>
      <c r="M1996" s="786"/>
      <c r="N1996" s="786"/>
      <c r="O1996" s="786"/>
      <c r="P1996" s="786"/>
      <c r="Q1996" s="786"/>
      <c r="R1996" s="786"/>
      <c r="S1996" s="786"/>
      <c r="T1996" s="786"/>
      <c r="U1996" s="786"/>
      <c r="V1996" s="786"/>
      <c r="W1996" s="786"/>
      <c r="X1996" s="786"/>
      <c r="Y1996" s="786"/>
      <c r="Z1996" s="786"/>
      <c r="AA1996" s="786"/>
      <c r="AB1996" s="786"/>
      <c r="AC1996" s="786"/>
      <c r="AD1996" s="786"/>
      <c r="AE1996" s="786"/>
      <c r="AF1996" s="786"/>
      <c r="AG1996" s="786"/>
      <c r="AH1996" s="786"/>
      <c r="AI1996" s="786"/>
      <c r="AJ1996" s="786"/>
      <c r="AK1996" s="786"/>
      <c r="AL1996" s="786"/>
      <c r="AM1996" s="786"/>
      <c r="AN1996" s="786"/>
      <c r="AO1996" s="786"/>
      <c r="AP1996" s="786"/>
      <c r="AQ1996" s="786"/>
      <c r="AR1996" s="786"/>
      <c r="AS1996" s="786"/>
      <c r="AT1996" s="786"/>
      <c r="AU1996" s="786"/>
      <c r="AV1996" s="786"/>
      <c r="AW1996" s="786"/>
      <c r="AX1996" s="786"/>
      <c r="AY1996" s="786"/>
      <c r="AZ1996" s="786"/>
      <c r="BA1996" s="786"/>
      <c r="BB1996" s="786"/>
      <c r="BC1996" s="786"/>
      <c r="BD1996" s="786"/>
      <c r="BE1996" s="786"/>
      <c r="BF1996" s="786"/>
      <c r="BG1996" s="786"/>
      <c r="BH1996" s="786"/>
      <c r="BI1996" s="786"/>
      <c r="BJ1996" s="786"/>
      <c r="BK1996" s="786"/>
      <c r="BL1996" s="786"/>
      <c r="BM1996" s="786"/>
      <c r="BN1996" s="786"/>
      <c r="BO1996" s="786"/>
      <c r="BP1996" s="786"/>
      <c r="BQ1996" s="786"/>
      <c r="BR1996" s="786"/>
      <c r="BS1996" s="786"/>
      <c r="BT1996" s="786"/>
      <c r="BU1996" s="786"/>
      <c r="BV1996" s="786"/>
      <c r="BW1996" s="786"/>
      <c r="BX1996" s="786"/>
      <c r="BY1996" s="786"/>
      <c r="BZ1996" s="786"/>
      <c r="CA1996" s="786"/>
      <c r="CB1996" s="786"/>
      <c r="CC1996" s="786"/>
      <c r="CD1996" s="786"/>
      <c r="CE1996" s="786"/>
      <c r="CF1996" s="786"/>
      <c r="CG1996" s="786"/>
      <c r="CH1996" s="786"/>
      <c r="CI1996" s="786"/>
      <c r="CJ1996" s="786"/>
      <c r="CK1996" s="786"/>
      <c r="CL1996" s="786"/>
      <c r="CM1996" s="786"/>
      <c r="CN1996" s="786"/>
      <c r="CO1996" s="786"/>
      <c r="CP1996" s="786"/>
      <c r="CQ1996" s="786"/>
      <c r="CR1996" s="786"/>
      <c r="CS1996" s="786"/>
      <c r="CT1996" s="786"/>
      <c r="CU1996" s="786"/>
      <c r="CV1996" s="786"/>
      <c r="CW1996" s="786"/>
      <c r="CX1996" s="786"/>
      <c r="CY1996" s="786"/>
      <c r="CZ1996" s="786"/>
      <c r="DA1996" s="786"/>
      <c r="DB1996" s="786"/>
      <c r="DC1996" s="786"/>
      <c r="DD1996" s="786"/>
      <c r="DE1996" s="786"/>
      <c r="DF1996" s="786"/>
      <c r="DG1996" s="786"/>
      <c r="DH1996" s="786"/>
      <c r="DI1996" s="786"/>
      <c r="DJ1996" s="786"/>
      <c r="DK1996" s="786"/>
      <c r="DL1996" s="786"/>
      <c r="DM1996" s="786"/>
      <c r="DN1996" s="786"/>
      <c r="DO1996" s="786"/>
      <c r="DP1996" s="786"/>
      <c r="DQ1996" s="786"/>
      <c r="DR1996" s="786"/>
      <c r="DS1996" s="786"/>
      <c r="DT1996" s="786"/>
      <c r="DU1996" s="786"/>
      <c r="DV1996" s="786"/>
      <c r="DW1996" s="786"/>
      <c r="DX1996" s="786"/>
      <c r="DY1996" s="786"/>
      <c r="DZ1996" s="786"/>
      <c r="EA1996" s="786"/>
      <c r="EB1996" s="786"/>
      <c r="EC1996" s="786"/>
      <c r="ED1996" s="786"/>
      <c r="EE1996" s="786"/>
      <c r="EF1996" s="786"/>
      <c r="EG1996" s="786"/>
      <c r="EH1996" s="786"/>
      <c r="EI1996" s="786"/>
      <c r="EJ1996" s="786"/>
      <c r="EK1996" s="786"/>
      <c r="EL1996" s="786"/>
      <c r="EM1996" s="786"/>
      <c r="EN1996" s="786"/>
      <c r="EO1996" s="786"/>
      <c r="EP1996" s="786"/>
      <c r="EQ1996" s="786"/>
      <c r="ER1996" s="786"/>
      <c r="ES1996" s="786"/>
      <c r="ET1996" s="786"/>
      <c r="EU1996" s="786"/>
      <c r="EV1996" s="786"/>
      <c r="EW1996" s="786"/>
      <c r="EX1996" s="786"/>
      <c r="EY1996" s="786"/>
      <c r="EZ1996" s="786"/>
      <c r="FA1996" s="786"/>
      <c r="FB1996" s="786"/>
      <c r="FC1996" s="786"/>
      <c r="FD1996" s="786"/>
      <c r="FE1996" s="786"/>
      <c r="FF1996" s="786"/>
      <c r="FG1996" s="786"/>
      <c r="FH1996" s="786"/>
      <c r="FI1996" s="786"/>
      <c r="FJ1996" s="786"/>
      <c r="FK1996" s="786"/>
      <c r="FL1996" s="786"/>
      <c r="FM1996" s="786"/>
      <c r="FN1996" s="786"/>
      <c r="FO1996" s="786"/>
      <c r="FP1996" s="786"/>
      <c r="FQ1996" s="786"/>
      <c r="FR1996" s="786"/>
      <c r="FS1996" s="786"/>
      <c r="FT1996" s="786"/>
      <c r="FU1996" s="786"/>
      <c r="FV1996" s="786"/>
      <c r="FW1996" s="786"/>
      <c r="FX1996" s="786"/>
      <c r="FY1996" s="786"/>
      <c r="FZ1996" s="786"/>
      <c r="GA1996" s="786"/>
      <c r="GB1996" s="786"/>
      <c r="GC1996" s="786"/>
      <c r="GD1996" s="786"/>
      <c r="GE1996" s="786"/>
      <c r="GF1996" s="786"/>
      <c r="GG1996" s="786"/>
      <c r="GH1996" s="786"/>
      <c r="GI1996" s="786"/>
      <c r="GJ1996" s="786"/>
      <c r="GK1996" s="786"/>
      <c r="GL1996" s="786"/>
      <c r="GM1996" s="786"/>
      <c r="GN1996" s="786"/>
      <c r="GO1996" s="786"/>
      <c r="GP1996" s="786"/>
      <c r="GQ1996" s="786"/>
      <c r="GR1996" s="786"/>
      <c r="GS1996" s="786"/>
      <c r="GT1996" s="786"/>
      <c r="GU1996" s="786"/>
      <c r="GV1996" s="786"/>
      <c r="GW1996" s="786"/>
      <c r="GX1996" s="786"/>
      <c r="GY1996" s="786"/>
    </row>
    <row r="1997" spans="1:207" s="792" customFormat="1">
      <c r="A1997" s="786"/>
      <c r="B1997" s="789"/>
      <c r="C1997" s="794"/>
      <c r="D1997" s="794"/>
      <c r="E1997" s="794"/>
      <c r="F1997" s="794"/>
      <c r="G1997" s="790"/>
      <c r="H1997" s="791"/>
      <c r="I1997" s="786"/>
      <c r="J1997" s="786"/>
      <c r="K1997" s="786"/>
      <c r="L1997" s="786"/>
      <c r="M1997" s="786"/>
      <c r="N1997" s="786"/>
      <c r="O1997" s="786"/>
      <c r="P1997" s="786"/>
      <c r="Q1997" s="786"/>
      <c r="R1997" s="786"/>
      <c r="S1997" s="786"/>
      <c r="T1997" s="786"/>
      <c r="U1997" s="786"/>
      <c r="V1997" s="786"/>
      <c r="W1997" s="786"/>
      <c r="X1997" s="786"/>
      <c r="Y1997" s="786"/>
      <c r="Z1997" s="786"/>
      <c r="AA1997" s="786"/>
      <c r="AB1997" s="786"/>
      <c r="AC1997" s="786"/>
      <c r="AD1997" s="786"/>
      <c r="AE1997" s="786"/>
      <c r="AF1997" s="786"/>
      <c r="AG1997" s="786"/>
      <c r="AH1997" s="786"/>
      <c r="AI1997" s="786"/>
      <c r="AJ1997" s="786"/>
      <c r="AK1997" s="786"/>
      <c r="AL1997" s="786"/>
      <c r="AM1997" s="786"/>
      <c r="AN1997" s="786"/>
      <c r="AO1997" s="786"/>
      <c r="AP1997" s="786"/>
      <c r="AQ1997" s="786"/>
      <c r="AR1997" s="786"/>
      <c r="AS1997" s="786"/>
      <c r="AT1997" s="786"/>
      <c r="AU1997" s="786"/>
      <c r="AV1997" s="786"/>
      <c r="AW1997" s="786"/>
      <c r="AX1997" s="786"/>
      <c r="AY1997" s="786"/>
      <c r="AZ1997" s="786"/>
      <c r="BA1997" s="786"/>
      <c r="BB1997" s="786"/>
      <c r="BC1997" s="786"/>
      <c r="BD1997" s="786"/>
      <c r="BE1997" s="786"/>
      <c r="BF1997" s="786"/>
      <c r="BG1997" s="786"/>
      <c r="BH1997" s="786"/>
      <c r="BI1997" s="786"/>
      <c r="BJ1997" s="786"/>
      <c r="BK1997" s="786"/>
      <c r="BL1997" s="786"/>
      <c r="BM1997" s="786"/>
      <c r="BN1997" s="786"/>
      <c r="BO1997" s="786"/>
      <c r="BP1997" s="786"/>
      <c r="BQ1997" s="786"/>
      <c r="BR1997" s="786"/>
      <c r="BS1997" s="786"/>
      <c r="BT1997" s="786"/>
      <c r="BU1997" s="786"/>
      <c r="BV1997" s="786"/>
      <c r="BW1997" s="786"/>
      <c r="BX1997" s="786"/>
      <c r="BY1997" s="786"/>
      <c r="BZ1997" s="786"/>
      <c r="CA1997" s="786"/>
      <c r="CB1997" s="786"/>
      <c r="CC1997" s="786"/>
      <c r="CD1997" s="786"/>
      <c r="CE1997" s="786"/>
      <c r="CF1997" s="786"/>
      <c r="CG1997" s="786"/>
      <c r="CH1997" s="786"/>
      <c r="CI1997" s="786"/>
      <c r="CJ1997" s="786"/>
      <c r="CK1997" s="786"/>
      <c r="CL1997" s="786"/>
      <c r="CM1997" s="786"/>
      <c r="CN1997" s="786"/>
      <c r="CO1997" s="786"/>
      <c r="CP1997" s="786"/>
      <c r="CQ1997" s="786"/>
      <c r="CR1997" s="786"/>
      <c r="CS1997" s="786"/>
      <c r="CT1997" s="786"/>
      <c r="CU1997" s="786"/>
      <c r="CV1997" s="786"/>
      <c r="CW1997" s="786"/>
      <c r="CX1997" s="786"/>
      <c r="CY1997" s="786"/>
      <c r="CZ1997" s="786"/>
      <c r="DA1997" s="786"/>
      <c r="DB1997" s="786"/>
      <c r="DC1997" s="786"/>
      <c r="DD1997" s="786"/>
      <c r="DE1997" s="786"/>
      <c r="DF1997" s="786"/>
      <c r="DG1997" s="786"/>
      <c r="DH1997" s="786"/>
      <c r="DI1997" s="786"/>
      <c r="DJ1997" s="786"/>
      <c r="DK1997" s="786"/>
      <c r="DL1997" s="786"/>
      <c r="DM1997" s="786"/>
      <c r="DN1997" s="786"/>
      <c r="DO1997" s="786"/>
      <c r="DP1997" s="786"/>
      <c r="DQ1997" s="786"/>
      <c r="DR1997" s="786"/>
      <c r="DS1997" s="786"/>
      <c r="DT1997" s="786"/>
      <c r="DU1997" s="786"/>
      <c r="DV1997" s="786"/>
      <c r="DW1997" s="786"/>
      <c r="DX1997" s="786"/>
      <c r="DY1997" s="786"/>
      <c r="DZ1997" s="786"/>
      <c r="EA1997" s="786"/>
      <c r="EB1997" s="786"/>
      <c r="EC1997" s="786"/>
      <c r="ED1997" s="786"/>
      <c r="EE1997" s="786"/>
      <c r="EF1997" s="786"/>
      <c r="EG1997" s="786"/>
      <c r="EH1997" s="786"/>
      <c r="EI1997" s="786"/>
      <c r="EJ1997" s="786"/>
      <c r="EK1997" s="786"/>
      <c r="EL1997" s="786"/>
      <c r="EM1997" s="786"/>
      <c r="EN1997" s="786"/>
      <c r="EO1997" s="786"/>
      <c r="EP1997" s="786"/>
      <c r="EQ1997" s="786"/>
      <c r="ER1997" s="786"/>
      <c r="ES1997" s="786"/>
      <c r="ET1997" s="786"/>
      <c r="EU1997" s="786"/>
      <c r="EV1997" s="786"/>
      <c r="EW1997" s="786"/>
      <c r="EX1997" s="786"/>
      <c r="EY1997" s="786"/>
      <c r="EZ1997" s="786"/>
      <c r="FA1997" s="786"/>
      <c r="FB1997" s="786"/>
      <c r="FC1997" s="786"/>
      <c r="FD1997" s="786"/>
      <c r="FE1997" s="786"/>
      <c r="FF1997" s="786"/>
      <c r="FG1997" s="786"/>
      <c r="FH1997" s="786"/>
      <c r="FI1997" s="786"/>
      <c r="FJ1997" s="786"/>
      <c r="FK1997" s="786"/>
      <c r="FL1997" s="786"/>
      <c r="FM1997" s="786"/>
      <c r="FN1997" s="786"/>
      <c r="FO1997" s="786"/>
      <c r="FP1997" s="786"/>
      <c r="FQ1997" s="786"/>
      <c r="FR1997" s="786"/>
      <c r="FS1997" s="786"/>
      <c r="FT1997" s="786"/>
      <c r="FU1997" s="786"/>
      <c r="FV1997" s="786"/>
      <c r="FW1997" s="786"/>
      <c r="FX1997" s="786"/>
      <c r="FY1997" s="786"/>
      <c r="FZ1997" s="786"/>
      <c r="GA1997" s="786"/>
      <c r="GB1997" s="786"/>
      <c r="GC1997" s="786"/>
      <c r="GD1997" s="786"/>
      <c r="GE1997" s="786"/>
      <c r="GF1997" s="786"/>
      <c r="GG1997" s="786"/>
      <c r="GH1997" s="786"/>
      <c r="GI1997" s="786"/>
      <c r="GJ1997" s="786"/>
      <c r="GK1997" s="786"/>
      <c r="GL1997" s="786"/>
      <c r="GM1997" s="786"/>
      <c r="GN1997" s="786"/>
      <c r="GO1997" s="786"/>
      <c r="GP1997" s="786"/>
      <c r="GQ1997" s="786"/>
      <c r="GR1997" s="786"/>
      <c r="GS1997" s="786"/>
      <c r="GT1997" s="786"/>
      <c r="GU1997" s="786"/>
      <c r="GV1997" s="786"/>
      <c r="GW1997" s="786"/>
      <c r="GX1997" s="786"/>
      <c r="GY1997" s="786"/>
    </row>
  </sheetData>
  <sheetProtection algorithmName="SHA-512" hashValue="1EtPbHn6jRZ24//v5WU/5g5KqOL5SjBNrEX5H46KYLxX9n8nTNfGdwjIk1LJFQdM/EWZuOcnVZEtfVqF3372Fg==" saltValue="QZZUpGLtjs9NqrdCeFRy7A==" spinCount="100000" sheet="1"/>
  <dataConsolidate/>
  <mergeCells count="63">
    <mergeCell ref="B53:E53"/>
    <mergeCell ref="D44:E44"/>
    <mergeCell ref="I36:I37"/>
    <mergeCell ref="D51:E51"/>
    <mergeCell ref="D49:E49"/>
    <mergeCell ref="I18:J19"/>
    <mergeCell ref="J36:J37"/>
    <mergeCell ref="I38:J40"/>
    <mergeCell ref="I35:J35"/>
    <mergeCell ref="B1:G1"/>
    <mergeCell ref="B2:G2"/>
    <mergeCell ref="B3:C3"/>
    <mergeCell ref="I22:J26"/>
    <mergeCell ref="I27:J27"/>
    <mergeCell ref="I33:J33"/>
    <mergeCell ref="I20:J20"/>
    <mergeCell ref="I31:J32"/>
    <mergeCell ref="B10:E10"/>
    <mergeCell ref="D9:E9"/>
    <mergeCell ref="I34:J34"/>
    <mergeCell ref="B67:E67"/>
    <mergeCell ref="C72:F76"/>
    <mergeCell ref="B60:J60"/>
    <mergeCell ref="B63:E63"/>
    <mergeCell ref="B64:E64"/>
    <mergeCell ref="B65:E65"/>
    <mergeCell ref="B66:E66"/>
    <mergeCell ref="C87:F91"/>
    <mergeCell ref="B83:E83"/>
    <mergeCell ref="I85:M85"/>
    <mergeCell ref="C93:F97"/>
    <mergeCell ref="I70:M70"/>
    <mergeCell ref="B77:E77"/>
    <mergeCell ref="B78:E78"/>
    <mergeCell ref="B79:E79"/>
    <mergeCell ref="B80:E80"/>
    <mergeCell ref="I101:J101"/>
    <mergeCell ref="K101:M101"/>
    <mergeCell ref="I102:J102"/>
    <mergeCell ref="K102:M102"/>
    <mergeCell ref="I103:J103"/>
    <mergeCell ref="K103:M103"/>
    <mergeCell ref="I104:J104"/>
    <mergeCell ref="K104:M104"/>
    <mergeCell ref="I105:J105"/>
    <mergeCell ref="K105:M105"/>
    <mergeCell ref="I110:M110"/>
    <mergeCell ref="C127:F131"/>
    <mergeCell ref="B125:E125"/>
    <mergeCell ref="B61:E61"/>
    <mergeCell ref="B132:E132"/>
    <mergeCell ref="B126:F126"/>
    <mergeCell ref="B124:E124"/>
    <mergeCell ref="C112:F116"/>
    <mergeCell ref="C118:F122"/>
    <mergeCell ref="B107:E107"/>
    <mergeCell ref="B109:E109"/>
    <mergeCell ref="B108:E108"/>
    <mergeCell ref="B106:E106"/>
    <mergeCell ref="B98:E98"/>
    <mergeCell ref="B99:E99"/>
    <mergeCell ref="B100:E100"/>
    <mergeCell ref="B81:E81"/>
  </mergeCells>
  <dataValidations xWindow="1878" yWindow="830" count="5">
    <dataValidation allowBlank="1" showInputMessage="1" showErrorMessage="1" prompt="# comes from the worksheet #5 OR you many enter income from the HUD Income Calculator." sqref="F13" xr:uid="{00000000-0002-0000-0800-000001000000}"/>
    <dataValidation type="list" allowBlank="1" showInputMessage="1" showErrorMessage="1" sqref="I27" xr:uid="{00000000-0002-0000-0800-000002000000}">
      <formula1>"First, Second, Third, Fourth, Fifth, Unknown, To Be Determined"</formula1>
    </dataValidation>
    <dataValidation allowBlank="1" showInputMessage="1" showErrorMessage="1" prompt="If the buyer/buyer's family donated land, the value may be listed here as a subsidy only IF it buys down the 1st mortgage princlple." sqref="F21:F26" xr:uid="{00000000-0002-0000-0800-000003000000}"/>
    <dataValidation type="list" allowBlank="1" showInputMessage="1" showErrorMessage="1" sqref="I20:J20" xr:uid="{00000000-0002-0000-0800-000004000000}">
      <formula1>"$250 toward closing costs, $250 toward down payment, homeowner's insurance, sweat equity"</formula1>
    </dataValidation>
    <dataValidation type="list" allowBlank="1" showInputMessage="1" showErrorMessage="1" sqref="F61 F63 F70 F77 F85 F98 F107:F110 F124 F101:F105 F132" xr:uid="{C5FC6236-6D36-494D-91E5-E0B6058EBA1E}">
      <formula1>"Yes, No"</formula1>
    </dataValidation>
  </dataValidations>
  <printOptions horizontalCentered="1"/>
  <pageMargins left="0.25" right="0.25" top="0.75" bottom="0.75" header="0.3" footer="0.3"/>
  <pageSetup fitToHeight="3" orientation="portrait" r:id="rId1"/>
  <headerFooter>
    <oddFooter>&amp;L&amp;"-,Regular"&amp;9&amp;F
&amp;A&amp;R&amp;"Calibri,Regular"&amp;9Page &amp;P of &amp;N
&amp;D</oddFooter>
  </headerFooter>
  <ignoredErrors>
    <ignoredError sqref="F12 F14" unlockedFormula="1"/>
    <ignoredError sqref="E68:E69 E82 E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46</vt:i4>
      </vt:variant>
    </vt:vector>
  </HeadingPairs>
  <TitlesOfParts>
    <vt:vector size="69" baseType="lpstr">
      <vt:lpstr>Cover</vt:lpstr>
      <vt:lpstr>INSTRUCTIONS</vt:lpstr>
      <vt:lpstr>a)Compliance &amp; Underwriting</vt:lpstr>
      <vt:lpstr>b)SetUp Checklist</vt:lpstr>
      <vt:lpstr>1)Project Summary </vt:lpstr>
      <vt:lpstr>2)TDC</vt:lpstr>
      <vt:lpstr>2a)Rehab Scope</vt:lpstr>
      <vt:lpstr>3)Sources &amp; Uses</vt:lpstr>
      <vt:lpstr>4)Buyer Affordability</vt:lpstr>
      <vt:lpstr>5)Buyer Income</vt:lpstr>
      <vt:lpstr>6)LBP-Homebuyer</vt:lpstr>
      <vt:lpstr>KHC Evaluation</vt:lpstr>
      <vt:lpstr>KHC Internal</vt:lpstr>
      <vt:lpstr>RHTF Income Limits-eff 6-1-26</vt:lpstr>
      <vt:lpstr>RHTF Price Limits-eff 12-1-25</vt:lpstr>
      <vt:lpstr>PCR Cover</vt:lpstr>
      <vt:lpstr>PCR a)Checklist</vt:lpstr>
      <vt:lpstr>PCR 1)TDC</vt:lpstr>
      <vt:lpstr>PCR 1a)Rehab Scope</vt:lpstr>
      <vt:lpstr>PCR 2)Sources &amp; Uses</vt:lpstr>
      <vt:lpstr>PCR 3)Buyer Affordability </vt:lpstr>
      <vt:lpstr>PCR KHC Internal </vt:lpstr>
      <vt:lpstr>LBP-Homebuyer</vt:lpstr>
      <vt:lpstr>buyer</vt:lpstr>
      <vt:lpstr>city</vt:lpstr>
      <vt:lpstr>closeout</vt:lpstr>
      <vt:lpstr>Constr</vt:lpstr>
      <vt:lpstr>county</vt:lpstr>
      <vt:lpstr>developer</vt:lpstr>
      <vt:lpstr>'PCR 1)TDC'!DevFee</vt:lpstr>
      <vt:lpstr>DevFee</vt:lpstr>
      <vt:lpstr>Did_this_household_receive_housing_counseling?</vt:lpstr>
      <vt:lpstr>file</vt:lpstr>
      <vt:lpstr>'PCR 1)TDC'!HardCosts</vt:lpstr>
      <vt:lpstr>HardCosts</vt:lpstr>
      <vt:lpstr>HHsize</vt:lpstr>
      <vt:lpstr>'PCR 1)TDC'!HomePrice</vt:lpstr>
      <vt:lpstr>HomePrice</vt:lpstr>
      <vt:lpstr>'PCR KHC Internal '!IDISNum</vt:lpstr>
      <vt:lpstr>IDISNum</vt:lpstr>
      <vt:lpstr>'1)Project Summary '!Print_Area</vt:lpstr>
      <vt:lpstr>'2)TDC'!Print_Area</vt:lpstr>
      <vt:lpstr>'2a)Rehab Scope'!Print_Area</vt:lpstr>
      <vt:lpstr>'3)Sources &amp; Uses'!Print_Area</vt:lpstr>
      <vt:lpstr>'4)Buyer Affordability'!Print_Area</vt:lpstr>
      <vt:lpstr>'5)Buyer Income'!Print_Area</vt:lpstr>
      <vt:lpstr>'6)LBP-Homebuyer'!Print_Area</vt:lpstr>
      <vt:lpstr>'a)Compliance &amp; Underwriting'!Print_Area</vt:lpstr>
      <vt:lpstr>'b)SetUp Checklist'!Print_Area</vt:lpstr>
      <vt:lpstr>INSTRUCTIONS!Print_Area</vt:lpstr>
      <vt:lpstr>'KHC Evaluation'!Print_Area</vt:lpstr>
      <vt:lpstr>'KHC Internal'!Print_Area</vt:lpstr>
      <vt:lpstr>'PCR 1)TDC'!Print_Area</vt:lpstr>
      <vt:lpstr>'PCR 1a)Rehab Scope'!Print_Area</vt:lpstr>
      <vt:lpstr>'PCR 2)Sources &amp; Uses'!Print_Area</vt:lpstr>
      <vt:lpstr>'PCR 3)Buyer Affordability '!Print_Area</vt:lpstr>
      <vt:lpstr>'PCR a)Checklist'!Print_Area</vt:lpstr>
      <vt:lpstr>'PCR Cover'!Print_Area</vt:lpstr>
      <vt:lpstr>'PCR KHC Internal '!Print_Area</vt:lpstr>
      <vt:lpstr>'RHTF Income Limits-eff 6-1-26'!Print_Area</vt:lpstr>
      <vt:lpstr>'2)TDC'!Print_Titles</vt:lpstr>
      <vt:lpstr>'PCR 1)TDC'!Print_Titles</vt:lpstr>
      <vt:lpstr>'RHTF Income Limits-eff 6-1-26'!Print_Titles</vt:lpstr>
      <vt:lpstr>proj</vt:lpstr>
      <vt:lpstr>ProjNum</vt:lpstr>
      <vt:lpstr>sqft</vt:lpstr>
      <vt:lpstr>'PCR 1)TDC'!TDC</vt:lpstr>
      <vt:lpstr>TDC</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Jessica Shelton</cp:lastModifiedBy>
  <cp:lastPrinted>2019-07-23T15:00:31Z</cp:lastPrinted>
  <dcterms:created xsi:type="dcterms:W3CDTF">1999-02-26T13:13:48Z</dcterms:created>
  <dcterms:modified xsi:type="dcterms:W3CDTF">2026-06-02T17:52:02Z</dcterms:modified>
</cp:coreProperties>
</file>