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HTF\2025 Application\Sources and Uses\"/>
    </mc:Choice>
  </mc:AlternateContent>
  <xr:revisionPtr revIDLastSave="0" documentId="13_ncr:1_{A96B7F88-C923-47BA-9B66-5E2888F4ADA9}" xr6:coauthVersionLast="47" xr6:coauthVersionMax="47" xr10:uidLastSave="{00000000-0000-0000-0000-000000000000}"/>
  <workbookProtection workbookAlgorithmName="SHA-512" workbookHashValue="rXBHp7F/cJULKkrbs6CRCVFkR5/KbbkZagRuNh1vaoqe+6cPwlJeEVkykNqb3qt3DR+mt+vsJXZRYqmYAfRO7A==" workbookSaltValue="vNHplDlHnHSnnSvVpJOxfg==" workbookSpinCount="100000" lockStructure="1"/>
  <bookViews>
    <workbookView xWindow="-120" yWindow="-120" windowWidth="29040" windowHeight="15840" activeTab="1" xr2:uid="{00000000-000D-0000-FFFF-FFFF00000000}"/>
  </bookViews>
  <sheets>
    <sheet name="RHTF Guidelines" sheetId="6" r:id="rId1"/>
    <sheet name="1)Application Summary" sheetId="4" r:id="rId2"/>
    <sheet name="3) New Home Construction" sheetId="2" r:id="rId3"/>
  </sheets>
  <externalReferences>
    <externalReference r:id="rId4"/>
    <externalReference r:id="rId5"/>
  </externalReferences>
  <definedNames>
    <definedName name="OrgName" localSheetId="0">'[1]1)Application Summary'!$D$8</definedName>
    <definedName name="OrgName">'1)Application Summary'!$D$8</definedName>
    <definedName name="_xlnm.Print_Area" localSheetId="1">'1)Application Summary'!$B$1:$G$29</definedName>
    <definedName name="_xlnm.Print_Area" localSheetId="2">'3) New Home Construction'!$B$2:$L$69</definedName>
    <definedName name="_xlnm.Print_Area" localSheetId="0">'RHTF Guidelines'!$B$2:$F$19</definedName>
    <definedName name="_xlnm.Print_Titles" localSheetId="2">'3) New Home Construction'!$2:$2</definedName>
    <definedName name="SqFt" localSheetId="1">'[2]1)Single Family Homebuyer Dev.'!$D$6</definedName>
    <definedName name="SqFt" localSheetId="2">'3) New Home Construction'!$J$14</definedName>
    <definedName name="SqFt" localSheetId="0">'[1]2) Home Repair &amp; Recovery'!#REF!</definedName>
    <definedName name="SqFt">#REF!</definedName>
    <definedName name="TDC" localSheetId="1">'[2]1)Single Family Homebuyer Dev.'!$D$18</definedName>
    <definedName name="TDC" localSheetId="2">'3) New Home Construction'!$J$26</definedName>
    <definedName name="TDC" localSheetId="0">'[1]2) Home Repair &amp; Recovery'!$G$21</definedName>
    <definedName name="TD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E56" i="2"/>
  <c r="T12" i="2"/>
  <c r="S12" i="2"/>
  <c r="R12" i="2"/>
  <c r="Q12" i="2"/>
  <c r="P12" i="2"/>
  <c r="E62" i="2"/>
  <c r="Q11" i="2" l="1"/>
  <c r="R11" i="2"/>
  <c r="S11" i="2"/>
  <c r="T11" i="2"/>
  <c r="P11" i="2"/>
  <c r="Q10" i="2"/>
  <c r="R10" i="2"/>
  <c r="S10" i="2"/>
  <c r="T10" i="2"/>
  <c r="P10" i="2"/>
  <c r="J29" i="2" l="1"/>
  <c r="I62" i="2"/>
  <c r="H62" i="2"/>
  <c r="G62" i="2"/>
  <c r="F62" i="2"/>
  <c r="F40" i="2"/>
  <c r="J55" i="2"/>
  <c r="J54" i="2"/>
  <c r="J53" i="2"/>
  <c r="J52" i="2"/>
  <c r="J51" i="2"/>
  <c r="J41" i="2"/>
  <c r="J44" i="2"/>
  <c r="J43" i="2"/>
  <c r="J42" i="2"/>
  <c r="J33" i="2"/>
  <c r="J32" i="2"/>
  <c r="J31" i="2"/>
  <c r="J30" i="2"/>
  <c r="J25" i="2"/>
  <c r="J24" i="2"/>
  <c r="J23" i="2"/>
  <c r="J22" i="2"/>
  <c r="J21" i="2"/>
  <c r="J20" i="2"/>
  <c r="J19" i="2"/>
  <c r="B6" i="2"/>
  <c r="J11" i="2"/>
  <c r="E18" i="4" s="1"/>
  <c r="G40" i="2" l="1"/>
  <c r="F48" i="2"/>
  <c r="F45" i="2"/>
  <c r="E21" i="4"/>
  <c r="U10" i="2"/>
  <c r="E13" i="4" s="1"/>
  <c r="U12" i="2"/>
  <c r="U11" i="2"/>
  <c r="F69" i="2"/>
  <c r="I64" i="2"/>
  <c r="H64" i="2"/>
  <c r="G64" i="2"/>
  <c r="F64" i="2"/>
  <c r="E64" i="2"/>
  <c r="I63" i="2"/>
  <c r="H63" i="2"/>
  <c r="G63" i="2"/>
  <c r="F63" i="2"/>
  <c r="E63" i="2"/>
  <c r="I56" i="2"/>
  <c r="I58" i="2" s="1"/>
  <c r="H56" i="2"/>
  <c r="H58" i="2" s="1"/>
  <c r="G56" i="2"/>
  <c r="G58" i="2" s="1"/>
  <c r="F56" i="2"/>
  <c r="F58" i="2" s="1"/>
  <c r="E58" i="2"/>
  <c r="L55" i="2"/>
  <c r="L54" i="2"/>
  <c r="L53" i="2"/>
  <c r="L52" i="2"/>
  <c r="L51" i="2"/>
  <c r="I50" i="2"/>
  <c r="H50" i="2"/>
  <c r="G50" i="2"/>
  <c r="F50" i="2"/>
  <c r="E50" i="2"/>
  <c r="I47" i="2"/>
  <c r="H47" i="2"/>
  <c r="G47" i="2"/>
  <c r="F47" i="2"/>
  <c r="E47" i="2"/>
  <c r="L46" i="2"/>
  <c r="L41" i="2"/>
  <c r="I39" i="2"/>
  <c r="H39" i="2"/>
  <c r="G39" i="2"/>
  <c r="F39" i="2"/>
  <c r="E39" i="2"/>
  <c r="L44" i="2"/>
  <c r="L43" i="2"/>
  <c r="L42" i="2"/>
  <c r="I34" i="2"/>
  <c r="H34" i="2"/>
  <c r="G34" i="2"/>
  <c r="F34" i="2"/>
  <c r="L33" i="2"/>
  <c r="L32" i="2"/>
  <c r="L31" i="2"/>
  <c r="L30" i="2"/>
  <c r="L29" i="2"/>
  <c r="I26" i="2"/>
  <c r="H26" i="2"/>
  <c r="G26" i="2"/>
  <c r="F26" i="2"/>
  <c r="E26" i="2"/>
  <c r="L25" i="2"/>
  <c r="O26" i="2" s="1"/>
  <c r="L24" i="2"/>
  <c r="L23" i="2"/>
  <c r="L22" i="2"/>
  <c r="L21" i="2"/>
  <c r="L20" i="2"/>
  <c r="L19" i="2"/>
  <c r="L16" i="2"/>
  <c r="L15" i="2"/>
  <c r="L14" i="2"/>
  <c r="J14" i="2"/>
  <c r="H40" i="2" l="1"/>
  <c r="G48" i="2"/>
  <c r="G45" i="2"/>
  <c r="G69" i="2"/>
  <c r="E48" i="2"/>
  <c r="E45" i="2"/>
  <c r="E36" i="2"/>
  <c r="E67" i="2"/>
  <c r="E68" i="2" s="1"/>
  <c r="U13" i="2"/>
  <c r="J62" i="2"/>
  <c r="J63" i="2"/>
  <c r="J64" i="2"/>
  <c r="J34" i="2"/>
  <c r="J56" i="2"/>
  <c r="J39" i="2"/>
  <c r="J47" i="2"/>
  <c r="E15" i="4"/>
  <c r="E69" i="2"/>
  <c r="F67" i="2"/>
  <c r="F68" i="2" s="1"/>
  <c r="H67" i="2"/>
  <c r="H68" i="2" s="1"/>
  <c r="G65" i="2"/>
  <c r="H36" i="2"/>
  <c r="F65" i="2"/>
  <c r="L26" i="2"/>
  <c r="L64" i="2"/>
  <c r="F36" i="2"/>
  <c r="J26" i="2"/>
  <c r="M25" i="2" s="1"/>
  <c r="O25" i="2" s="1"/>
  <c r="I36" i="2"/>
  <c r="H65" i="2"/>
  <c r="G36" i="2"/>
  <c r="L39" i="2"/>
  <c r="I65" i="2"/>
  <c r="L63" i="2"/>
  <c r="L47" i="2"/>
  <c r="L62" i="2"/>
  <c r="G67" i="2"/>
  <c r="G68" i="2" s="1"/>
  <c r="E65" i="2"/>
  <c r="I67" i="2"/>
  <c r="I68" i="2" s="1"/>
  <c r="L34" i="2"/>
  <c r="I40" i="2" l="1"/>
  <c r="L40" i="2" s="1"/>
  <c r="H48" i="2"/>
  <c r="H45" i="2"/>
  <c r="H69" i="2"/>
  <c r="J67" i="2"/>
  <c r="J65" i="2"/>
  <c r="K25" i="2"/>
  <c r="E22" i="4"/>
  <c r="E19" i="4" s="1"/>
  <c r="K55" i="2"/>
  <c r="K39" i="2"/>
  <c r="K53" i="2"/>
  <c r="K32" i="2"/>
  <c r="K47" i="2"/>
  <c r="K24" i="2"/>
  <c r="K21" i="2"/>
  <c r="K19" i="2"/>
  <c r="K33" i="2"/>
  <c r="K44" i="2"/>
  <c r="K56" i="2"/>
  <c r="K26" i="2"/>
  <c r="K64" i="2"/>
  <c r="K62" i="2"/>
  <c r="K63" i="2"/>
  <c r="J36" i="2"/>
  <c r="K36" i="2" s="1"/>
  <c r="K30" i="2"/>
  <c r="K34" i="2"/>
  <c r="K22" i="2"/>
  <c r="K54" i="2"/>
  <c r="K29" i="2"/>
  <c r="K43" i="2"/>
  <c r="K41" i="2"/>
  <c r="K52" i="2"/>
  <c r="K23" i="2"/>
  <c r="K51" i="2"/>
  <c r="L65" i="2"/>
  <c r="K31" i="2"/>
  <c r="K20" i="2"/>
  <c r="K42" i="2"/>
  <c r="L67" i="2"/>
  <c r="I48" i="2" l="1"/>
  <c r="I45" i="2"/>
  <c r="I69" i="2"/>
  <c r="J40" i="2"/>
  <c r="K40" i="2" s="1"/>
  <c r="E23" i="4"/>
  <c r="M65" i="2"/>
  <c r="E24" i="4"/>
  <c r="E25" i="4" s="1"/>
  <c r="K67" i="2"/>
  <c r="K65" i="2"/>
  <c r="L45" i="2" l="1"/>
  <c r="J45" i="2"/>
  <c r="K45" i="2" s="1"/>
  <c r="G23" i="4"/>
  <c r="E20" i="4"/>
  <c r="J48" i="2" l="1"/>
  <c r="K48" i="2" s="1"/>
</calcChain>
</file>

<file path=xl/sharedStrings.xml><?xml version="1.0" encoding="utf-8"?>
<sst xmlns="http://schemas.openxmlformats.org/spreadsheetml/2006/main" count="112" uniqueCount="100">
  <si>
    <t>Applicant Organization Name:</t>
  </si>
  <si>
    <t>Total Project Costs</t>
  </si>
  <si>
    <t>PROJECTED AVERAGE COSTS PER HOME</t>
  </si>
  <si>
    <t>% TDC</t>
  </si>
  <si>
    <t>Average</t>
  </si>
  <si>
    <t>Home 1</t>
  </si>
  <si>
    <t>Home 2</t>
  </si>
  <si>
    <t>Home 3</t>
  </si>
  <si>
    <t>Home 4</t>
  </si>
  <si>
    <t>Home 5</t>
  </si>
  <si>
    <t>Construction Type</t>
  </si>
  <si>
    <t>Square Footage</t>
  </si>
  <si>
    <t>Bedrooms</t>
  </si>
  <si>
    <t>Bathrooms</t>
  </si>
  <si>
    <t>Predevelopment</t>
  </si>
  <si>
    <t>Acquisition</t>
  </si>
  <si>
    <t>Professional Fees</t>
  </si>
  <si>
    <t>Finance &amp; Carrying Costs</t>
  </si>
  <si>
    <t>Seller's Closing Costs</t>
  </si>
  <si>
    <t>Developer Fee</t>
  </si>
  <si>
    <t>Total Development Costs</t>
  </si>
  <si>
    <t>Total Permanent Sources</t>
  </si>
  <si>
    <t>Development Surplus/(Gap)</t>
  </si>
  <si>
    <t>Total Interim Sources</t>
  </si>
  <si>
    <t>Construction Financing Surplus/(Gap)</t>
  </si>
  <si>
    <t>Sale Price:</t>
  </si>
  <si>
    <t>Downpayment paid by the Buyer</t>
  </si>
  <si>
    <t>Enter other buyer assistance here.</t>
  </si>
  <si>
    <t>Total Buyer Financing &amp; Funding</t>
  </si>
  <si>
    <t>Buyer Affordability Surplus/(Gap)</t>
  </si>
  <si>
    <t>YES</t>
  </si>
  <si>
    <t>NO</t>
  </si>
  <si>
    <r>
      <t xml:space="preserve">An attachment to a KHC Funding Application submitted via the UFA.  </t>
    </r>
    <r>
      <rPr>
        <i/>
        <sz val="9"/>
        <color rgb="FFC00000"/>
        <rFont val="Calibri"/>
        <family val="2"/>
        <scheme val="minor"/>
      </rPr>
      <t>ALL NUMBERS ARE PROJECTIONS.</t>
    </r>
  </si>
  <si>
    <t>Total Proposed Units</t>
  </si>
  <si>
    <t xml:space="preserve">Application Summary: </t>
  </si>
  <si>
    <t>Rural Housing Trust Fund (RHTF) Single Family Projects</t>
  </si>
  <si>
    <r>
      <t xml:space="preserve">An attachment to a KHC Funding Application submitted via the UFA. 
 </t>
    </r>
    <r>
      <rPr>
        <i/>
        <sz val="9"/>
        <color rgb="FFC00000"/>
        <rFont val="Calibri"/>
        <family val="2"/>
        <scheme val="minor"/>
      </rPr>
      <t>ALL NUMBERS ARE PROJECTIONS.</t>
    </r>
  </si>
  <si>
    <t>Total Requested RHTF Funds</t>
  </si>
  <si>
    <t>Counties to be Served:</t>
  </si>
  <si>
    <t>Projected Summary of Sources &amp; Uses: RHTF Single-Family Homebuyer Development</t>
  </si>
  <si>
    <t>Total Permanent RHTF Investment</t>
  </si>
  <si>
    <t>Home Model Name (if applicable)</t>
  </si>
  <si>
    <t>RHTF Development Gap Subsidy</t>
  </si>
  <si>
    <t>RHTF RECYCLED from Previous Home</t>
  </si>
  <si>
    <t>RHTF Construction Funding</t>
  </si>
  <si>
    <t>RHTF Buyer Assistance</t>
  </si>
  <si>
    <t>KHC RHTF Funding</t>
  </si>
  <si>
    <t xml:space="preserve">RHTF Development Gap Subsidy </t>
  </si>
  <si>
    <t>RHTF Direct Buyer Assistance</t>
  </si>
  <si>
    <t>RHTF Funds that remain in the unit</t>
  </si>
  <si>
    <t>Potential RHTF to be Recycled/Repaid</t>
  </si>
  <si>
    <t># of this Model to be Developed/Built</t>
  </si>
  <si>
    <t>Average Total Cost Per Unit</t>
  </si>
  <si>
    <t>Average RHTF Per Unit for Development</t>
  </si>
  <si>
    <t>Average RHTF Per Unit for Production Fee</t>
  </si>
  <si>
    <t>KHC RHTF Development Gap Subsidy</t>
  </si>
  <si>
    <t>Total Permanent Non-RHTF Funds</t>
  </si>
  <si>
    <t>Uses (Development Costs) PER UNIT</t>
  </si>
  <si>
    <t>Permanent Sources PER UNIT</t>
  </si>
  <si>
    <t>Interim Construction Financing/Funding PER UNIT</t>
  </si>
  <si>
    <t>KHC Funding PER UNIT</t>
  </si>
  <si>
    <t>Total for ALL Units</t>
  </si>
  <si>
    <t>(Other Source)</t>
  </si>
  <si>
    <t>New Construction</t>
  </si>
  <si>
    <t># of Homes</t>
  </si>
  <si>
    <t>Total Units:</t>
  </si>
  <si>
    <t>Total</t>
  </si>
  <si>
    <t>Project Proposal</t>
  </si>
  <si>
    <t>RHTF Construction Funding (Excludes Recycled RHTF)</t>
  </si>
  <si>
    <t xml:space="preserve">Total RHTF Funds Used </t>
  </si>
  <si>
    <t>Full Code Rehab</t>
  </si>
  <si>
    <t xml:space="preserve">New Construction </t>
  </si>
  <si>
    <t>Minimum Design Standards</t>
  </si>
  <si>
    <t>(Development Gap + Homeowner Subsidy)</t>
  </si>
  <si>
    <t>KHC Project SetUp/PCR Workbook to Use for 
Individual Projects</t>
  </si>
  <si>
    <t>Affordability Requirement</t>
  </si>
  <si>
    <t>KHC Design Requirement</t>
  </si>
  <si>
    <t>Maximum Permanent RHTF Funding</t>
  </si>
  <si>
    <t>RHTF Activity Type</t>
  </si>
  <si>
    <t>Max Per Applicant seeking RHTF from KHC:</t>
  </si>
  <si>
    <t xml:space="preserve">Maximum Total RHTF Award: </t>
  </si>
  <si>
    <t>Lesser of 20% of TDC or $20,000.</t>
  </si>
  <si>
    <t xml:space="preserve">Max Production/Developer Fee per Unit: 
</t>
  </si>
  <si>
    <t>RHTF Single Family Project Project Uses, Limits, and Requirements</t>
  </si>
  <si>
    <r>
      <t xml:space="preserve">Homebuyer Financing PER UNIT         </t>
    </r>
    <r>
      <rPr>
        <i/>
        <sz val="10"/>
        <color theme="0"/>
        <rFont val="Calibri"/>
        <family val="2"/>
        <scheme val="minor"/>
      </rPr>
      <t xml:space="preserve"> Est. Appraised Value:</t>
    </r>
  </si>
  <si>
    <t>of TDC</t>
  </si>
  <si>
    <t>Max Permanent RHTF Allowed for Construction Type</t>
  </si>
  <si>
    <r>
      <t>Developer Equity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(CHDO Proceeds, etc.)</t>
    </r>
  </si>
  <si>
    <t>Costs Not Paid During Construction  (Dev. Fee + Closing Costs)</t>
  </si>
  <si>
    <t>Reconstruction/Demo</t>
  </si>
  <si>
    <t xml:space="preserve">Max RHTF </t>
  </si>
  <si>
    <t>Home Sale Price/Appraised Value</t>
  </si>
  <si>
    <t xml:space="preserve">Homebuyer's 1st Mortgage </t>
  </si>
  <si>
    <t>Construction</t>
  </si>
  <si>
    <r>
      <t xml:space="preserve">Attachment to a KHC Funding Application submitted via the UFA.  </t>
    </r>
    <r>
      <rPr>
        <i/>
        <sz val="10"/>
        <color rgb="FFC00000"/>
        <rFont val="Calibri"/>
        <family val="2"/>
        <scheme val="minor"/>
      </rPr>
      <t>ALL NUMBERS ARE PROJECTIONS.</t>
    </r>
  </si>
  <si>
    <t>RHTF New Construction</t>
  </si>
  <si>
    <t>New Construction:</t>
  </si>
  <si>
    <t>2025 RHTF SF Homebuyer Development Set Up/PCR workbook (HB)</t>
  </si>
  <si>
    <t>10-year deed restriction + Mortgage/note in the amount of direct subsidy to the homeowner/ homebuyer</t>
  </si>
  <si>
    <t xml:space="preserve">Up to $120,000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</si>
</sst>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&quot;$&quot;#,##0"/>
    <numFmt numFmtId="167" formatCode="_(* #,##0_);_(* \(#,##0\);_(* &quot;-&quot;??_);_(@_)"/>
    <numFmt numFmtId="168" formatCode="0.0"/>
    <numFmt numFmtId="169" formatCode="0.00_);[Red]\(0.00\)"/>
    <numFmt numFmtId="170" formatCode="#,##0.0"/>
  </numFmts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u/>
      <sz val="10"/>
      <color theme="4" tint="-0.499984740745262"/>
      <name val="Calibri"/>
      <family val="2"/>
      <scheme val="minor"/>
    </font>
    <font>
      <sz val="10"/>
      <color rgb="FF4F6228"/>
      <name val="Calibri"/>
      <family val="2"/>
    </font>
    <font>
      <sz val="10"/>
      <color rgb="FF415D8B"/>
      <name val="Calibri"/>
      <family val="2"/>
    </font>
    <font>
      <sz val="10"/>
      <color rgb="FF415D8B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i/>
      <u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i/>
      <sz val="10"/>
      <color theme="7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sz val="10"/>
      <color theme="4" tint="-0.499984740745262"/>
      <name val="Calibri"/>
      <family val="2"/>
      <scheme val="minor"/>
    </font>
    <font>
      <i/>
      <sz val="10"/>
      <color rgb="FF415D8B"/>
      <name val="Calibri"/>
      <family val="2"/>
      <scheme val="minor"/>
    </font>
    <font>
      <b/>
      <i/>
      <sz val="10"/>
      <color rgb="FF415D8B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rgb="FFA6A6A6"/>
      </right>
      <top/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/>
      <bottom style="thin">
        <color indexed="64"/>
      </bottom>
      <diagonal/>
    </border>
    <border>
      <left style="medium">
        <color rgb="FFA6A6A6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9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97">
    <xf numFmtId="0" fontId="0" fillId="0" borderId="0" xfId="0"/>
    <xf numFmtId="0" fontId="4" fillId="2" borderId="0" xfId="0" applyFont="1" applyFill="1" applyAlignment="1">
      <alignment vertical="top"/>
    </xf>
    <xf numFmtId="0" fontId="9" fillId="6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shrinkToFit="1"/>
    </xf>
    <xf numFmtId="0" fontId="15" fillId="2" borderId="0" xfId="0" applyFont="1" applyFill="1" applyAlignment="1">
      <alignment horizontal="center"/>
    </xf>
    <xf numFmtId="166" fontId="13" fillId="2" borderId="0" xfId="0" applyNumberFormat="1" applyFont="1" applyFill="1" applyAlignment="1">
      <alignment shrinkToFit="1"/>
    </xf>
    <xf numFmtId="166" fontId="16" fillId="2" borderId="0" xfId="0" applyNumberFormat="1" applyFont="1" applyFill="1" applyAlignment="1">
      <alignment horizontal="left" shrinkToFit="1"/>
    </xf>
    <xf numFmtId="166" fontId="0" fillId="2" borderId="0" xfId="0" applyNumberFormat="1" applyFill="1" applyAlignment="1">
      <alignment horizontal="right" shrinkToFit="1"/>
    </xf>
    <xf numFmtId="0" fontId="12" fillId="2" borderId="0" xfId="0" applyFont="1" applyFill="1"/>
    <xf numFmtId="0" fontId="15" fillId="2" borderId="0" xfId="0" applyFont="1" applyFill="1" applyAlignment="1">
      <alignment vertical="top"/>
    </xf>
    <xf numFmtId="49" fontId="18" fillId="4" borderId="3" xfId="0" applyNumberFormat="1" applyFont="1" applyFill="1" applyBorder="1" applyAlignment="1" applyProtection="1">
      <alignment horizontal="center" shrinkToFit="1"/>
      <protection locked="0"/>
    </xf>
    <xf numFmtId="3" fontId="18" fillId="4" borderId="3" xfId="0" applyNumberFormat="1" applyFont="1" applyFill="1" applyBorder="1" applyAlignment="1" applyProtection="1">
      <alignment horizontal="center" shrinkToFit="1"/>
      <protection locked="0"/>
    </xf>
    <xf numFmtId="3" fontId="18" fillId="4" borderId="4" xfId="0" applyNumberFormat="1" applyFont="1" applyFill="1" applyBorder="1" applyAlignment="1" applyProtection="1">
      <alignment horizontal="center" shrinkToFit="1"/>
      <protection locked="0"/>
    </xf>
    <xf numFmtId="1" fontId="18" fillId="4" borderId="5" xfId="0" applyNumberFormat="1" applyFont="1" applyFill="1" applyBorder="1" applyAlignment="1" applyProtection="1">
      <alignment horizontal="center" shrinkToFit="1"/>
      <protection locked="0"/>
    </xf>
    <xf numFmtId="168" fontId="18" fillId="4" borderId="6" xfId="0" applyNumberFormat="1" applyFont="1" applyFill="1" applyBorder="1" applyAlignment="1" applyProtection="1">
      <alignment horizontal="center" shrinkToFit="1"/>
      <protection locked="0"/>
    </xf>
    <xf numFmtId="166" fontId="18" fillId="4" borderId="3" xfId="0" applyNumberFormat="1" applyFont="1" applyFill="1" applyBorder="1" applyAlignment="1" applyProtection="1">
      <alignment horizontal="right" shrinkToFit="1"/>
      <protection locked="0"/>
    </xf>
    <xf numFmtId="166" fontId="18" fillId="4" borderId="5" xfId="0" applyNumberFormat="1" applyFont="1" applyFill="1" applyBorder="1" applyAlignment="1" applyProtection="1">
      <alignment horizontal="right" shrinkToFit="1"/>
      <protection locked="0"/>
    </xf>
    <xf numFmtId="166" fontId="28" fillId="5" borderId="3" xfId="0" applyNumberFormat="1" applyFont="1" applyFill="1" applyBorder="1" applyAlignment="1" applyProtection="1">
      <alignment horizontal="right" shrinkToFit="1"/>
      <protection locked="0"/>
    </xf>
    <xf numFmtId="166" fontId="4" fillId="4" borderId="1" xfId="0" applyNumberFormat="1" applyFont="1" applyFill="1" applyBorder="1" applyAlignment="1" applyProtection="1">
      <alignment horizontal="left" shrinkToFit="1"/>
      <protection locked="0"/>
    </xf>
    <xf numFmtId="166" fontId="18" fillId="4" borderId="4" xfId="0" applyNumberFormat="1" applyFont="1" applyFill="1" applyBorder="1" applyAlignment="1" applyProtection="1">
      <alignment horizontal="right" shrinkToFit="1"/>
      <protection locked="0"/>
    </xf>
    <xf numFmtId="0" fontId="13" fillId="2" borderId="0" xfId="0" applyFont="1" applyFill="1" applyAlignment="1">
      <alignment horizontal="left"/>
    </xf>
    <xf numFmtId="166" fontId="0" fillId="2" borderId="0" xfId="0" applyNumberFormat="1" applyFill="1" applyAlignment="1">
      <alignment horizontal="right" indent="1" shrinkToFit="1"/>
    </xf>
    <xf numFmtId="165" fontId="0" fillId="2" borderId="0" xfId="4" applyNumberFormat="1" applyFont="1" applyFill="1" applyAlignment="1">
      <alignment horizontal="right" indent="1" shrinkToFit="1"/>
    </xf>
    <xf numFmtId="0" fontId="13" fillId="2" borderId="0" xfId="0" applyFont="1" applyFill="1" applyAlignment="1">
      <alignment horizontal="left" vertical="top"/>
    </xf>
    <xf numFmtId="0" fontId="50" fillId="2" borderId="0" xfId="0" applyFont="1" applyFill="1" applyAlignment="1">
      <alignment vertical="top"/>
    </xf>
    <xf numFmtId="1" fontId="25" fillId="4" borderId="6" xfId="0" applyNumberFormat="1" applyFont="1" applyFill="1" applyBorder="1" applyAlignment="1" applyProtection="1">
      <alignment horizontal="center" shrinkToFit="1"/>
      <protection locked="0"/>
    </xf>
    <xf numFmtId="1" fontId="25" fillId="4" borderId="7" xfId="0" applyNumberFormat="1" applyFont="1" applyFill="1" applyBorder="1" applyAlignment="1" applyProtection="1">
      <alignment horizontal="center" shrinkToFit="1"/>
      <protection locked="0"/>
    </xf>
    <xf numFmtId="0" fontId="13" fillId="2" borderId="0" xfId="0" applyFont="1" applyFill="1" applyAlignment="1">
      <alignment horizontal="right" indent="3"/>
    </xf>
    <xf numFmtId="0" fontId="4" fillId="2" borderId="0" xfId="0" applyFont="1" applyFill="1" applyAlignment="1">
      <alignment horizontal="center" vertical="top"/>
    </xf>
    <xf numFmtId="167" fontId="20" fillId="3" borderId="0" xfId="3" applyNumberFormat="1" applyFont="1" applyFill="1" applyBorder="1" applyAlignment="1" applyProtection="1">
      <alignment horizontal="center" vertical="center" shrinkToFit="1"/>
    </xf>
    <xf numFmtId="0" fontId="32" fillId="2" borderId="0" xfId="0" applyFont="1" applyFill="1" applyAlignment="1">
      <alignment vertical="top"/>
    </xf>
    <xf numFmtId="0" fontId="55" fillId="2" borderId="0" xfId="0" applyFont="1" applyFill="1" applyAlignment="1">
      <alignment vertical="top"/>
    </xf>
    <xf numFmtId="0" fontId="56" fillId="2" borderId="0" xfId="0" applyFont="1" applyFill="1" applyAlignment="1">
      <alignment vertical="top"/>
    </xf>
    <xf numFmtId="1" fontId="13" fillId="2" borderId="0" xfId="0" applyNumberFormat="1" applyFont="1" applyFill="1" applyAlignment="1">
      <alignment horizontal="center" shrinkToFit="1"/>
    </xf>
    <xf numFmtId="0" fontId="32" fillId="2" borderId="0" xfId="0" applyFont="1" applyFill="1"/>
    <xf numFmtId="165" fontId="32" fillId="2" borderId="0" xfId="4" applyNumberFormat="1" applyFont="1" applyFill="1" applyBorder="1" applyAlignment="1" applyProtection="1">
      <alignment horizontal="right"/>
    </xf>
    <xf numFmtId="166" fontId="18" fillId="4" borderId="1" xfId="0" applyNumberFormat="1" applyFont="1" applyFill="1" applyBorder="1" applyAlignment="1" applyProtection="1">
      <alignment horizontal="right" shrinkToFit="1"/>
      <protection locked="0"/>
    </xf>
    <xf numFmtId="166" fontId="28" fillId="5" borderId="1" xfId="0" applyNumberFormat="1" applyFont="1" applyFill="1" applyBorder="1" applyAlignment="1" applyProtection="1">
      <alignment horizontal="right" shrinkToFit="1"/>
      <protection locked="0"/>
    </xf>
    <xf numFmtId="166" fontId="18" fillId="4" borderId="11" xfId="0" applyNumberFormat="1" applyFont="1" applyFill="1" applyBorder="1" applyAlignment="1" applyProtection="1">
      <alignment horizontal="right" shrinkToFit="1"/>
      <protection locked="0"/>
    </xf>
    <xf numFmtId="49" fontId="18" fillId="4" borderId="1" xfId="0" applyNumberFormat="1" applyFont="1" applyFill="1" applyBorder="1" applyAlignment="1" applyProtection="1">
      <alignment horizontal="center" shrinkToFit="1"/>
      <protection locked="0"/>
    </xf>
    <xf numFmtId="1" fontId="25" fillId="4" borderId="12" xfId="0" applyNumberFormat="1" applyFont="1" applyFill="1" applyBorder="1" applyAlignment="1" applyProtection="1">
      <alignment horizontal="center" shrinkToFit="1"/>
      <protection locked="0"/>
    </xf>
    <xf numFmtId="1" fontId="18" fillId="4" borderId="8" xfId="0" applyNumberFormat="1" applyFont="1" applyFill="1" applyBorder="1" applyAlignment="1" applyProtection="1">
      <alignment horizontal="center" shrinkToFit="1"/>
      <protection locked="0"/>
    </xf>
    <xf numFmtId="3" fontId="18" fillId="4" borderId="11" xfId="0" applyNumberFormat="1" applyFont="1" applyFill="1" applyBorder="1" applyAlignment="1" applyProtection="1">
      <alignment horizontal="center" shrinkToFit="1"/>
      <protection locked="0"/>
    </xf>
    <xf numFmtId="168" fontId="18" fillId="4" borderId="2" xfId="0" applyNumberFormat="1" applyFont="1" applyFill="1" applyBorder="1" applyAlignment="1" applyProtection="1">
      <alignment horizontal="center" shrinkToFit="1"/>
      <protection locked="0"/>
    </xf>
    <xf numFmtId="0" fontId="0" fillId="2" borderId="0" xfId="0" applyFill="1" applyAlignment="1">
      <alignment horizontal="right"/>
    </xf>
    <xf numFmtId="0" fontId="8" fillId="6" borderId="0" xfId="1" applyNumberFormat="1" applyFont="1" applyFill="1" applyAlignment="1">
      <alignment shrinkToFit="1"/>
    </xf>
    <xf numFmtId="0" fontId="19" fillId="6" borderId="0" xfId="1" applyNumberFormat="1" applyFont="1" applyFill="1" applyAlignment="1">
      <alignment horizontal="right"/>
    </xf>
    <xf numFmtId="0" fontId="46" fillId="6" borderId="0" xfId="0" applyFont="1" applyFill="1" applyAlignment="1">
      <alignment horizontal="center"/>
    </xf>
    <xf numFmtId="0" fontId="8" fillId="2" borderId="0" xfId="1" applyNumberFormat="1" applyFont="1" applyFill="1" applyAlignment="1">
      <alignment shrinkToFit="1"/>
    </xf>
    <xf numFmtId="0" fontId="9" fillId="2" borderId="0" xfId="0" applyFont="1" applyFill="1" applyAlignment="1">
      <alignment shrinkToFit="1"/>
    </xf>
    <xf numFmtId="0" fontId="19" fillId="2" borderId="0" xfId="1" applyNumberFormat="1" applyFont="1" applyFill="1" applyAlignment="1">
      <alignment horizontal="right" shrinkToFit="1"/>
    </xf>
    <xf numFmtId="0" fontId="46" fillId="2" borderId="0" xfId="0" applyFont="1" applyFill="1" applyAlignment="1">
      <alignment horizontal="center" shrinkToFit="1"/>
    </xf>
    <xf numFmtId="166" fontId="13" fillId="2" borderId="0" xfId="0" applyNumberFormat="1" applyFont="1" applyFill="1" applyAlignment="1">
      <alignment horizontal="center" shrinkToFit="1"/>
    </xf>
    <xf numFmtId="0" fontId="47" fillId="2" borderId="0" xfId="0" applyFont="1" applyFill="1" applyAlignment="1">
      <alignment shrinkToFit="1"/>
    </xf>
    <xf numFmtId="0" fontId="0" fillId="2" borderId="0" xfId="0" applyFill="1" applyAlignment="1">
      <alignment horizontal="left" indent="1" shrinkToFit="1"/>
    </xf>
    <xf numFmtId="0" fontId="0" fillId="2" borderId="0" xfId="0" applyFill="1" applyAlignment="1">
      <alignment horizontal="right" shrinkToFit="1"/>
    </xf>
    <xf numFmtId="170" fontId="0" fillId="2" borderId="0" xfId="0" applyNumberFormat="1" applyFill="1" applyAlignment="1">
      <alignment horizontal="right" shrinkToFit="1"/>
    </xf>
    <xf numFmtId="0" fontId="1" fillId="2" borderId="0" xfId="0" applyFont="1" applyFill="1" applyAlignment="1">
      <alignment shrinkToFit="1"/>
    </xf>
    <xf numFmtId="1" fontId="1" fillId="2" borderId="0" xfId="0" applyNumberFormat="1" applyFont="1" applyFill="1" applyAlignment="1">
      <alignment horizontal="center" shrinkToFit="1"/>
    </xf>
    <xf numFmtId="0" fontId="47" fillId="2" borderId="0" xfId="0" applyFont="1" applyFill="1"/>
    <xf numFmtId="166" fontId="0" fillId="2" borderId="0" xfId="0" applyNumberFormat="1" applyFill="1" applyAlignment="1">
      <alignment horizontal="center" shrinkToFit="1"/>
    </xf>
    <xf numFmtId="166" fontId="1" fillId="2" borderId="0" xfId="0" applyNumberFormat="1" applyFont="1" applyFill="1" applyAlignment="1">
      <alignment horizontal="center" shrinkToFit="1"/>
    </xf>
    <xf numFmtId="0" fontId="18" fillId="2" borderId="0" xfId="0" applyFont="1" applyFill="1" applyAlignment="1" applyProtection="1">
      <alignment horizontal="center" shrinkToFit="1"/>
      <protection locked="0"/>
    </xf>
    <xf numFmtId="166" fontId="33" fillId="7" borderId="3" xfId="0" applyNumberFormat="1" applyFont="1" applyFill="1" applyBorder="1" applyAlignment="1" applyProtection="1">
      <alignment horizontal="right" shrinkToFit="1"/>
      <protection locked="0"/>
    </xf>
    <xf numFmtId="0" fontId="18" fillId="2" borderId="0" xfId="0" applyFont="1" applyFill="1" applyAlignment="1">
      <alignment horizontal="center"/>
    </xf>
    <xf numFmtId="0" fontId="6" fillId="2" borderId="0" xfId="0" applyFont="1" applyFill="1"/>
    <xf numFmtId="0" fontId="15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/>
    </xf>
    <xf numFmtId="0" fontId="10" fillId="6" borderId="0" xfId="0" applyFont="1" applyFill="1" applyAlignment="1">
      <alignment horizontal="center" shrinkToFit="1"/>
    </xf>
    <xf numFmtId="0" fontId="46" fillId="6" borderId="0" xfId="1" applyNumberFormat="1" applyFont="1" applyFill="1" applyAlignment="1">
      <alignment horizontal="center" shrinkToFit="1"/>
    </xf>
    <xf numFmtId="0" fontId="18" fillId="3" borderId="0" xfId="1" applyNumberFormat="1" applyFont="1" applyFill="1" applyAlignment="1">
      <alignment shrinkToFit="1"/>
    </xf>
    <xf numFmtId="0" fontId="18" fillId="2" borderId="0" xfId="0" applyFont="1" applyFill="1"/>
    <xf numFmtId="1" fontId="51" fillId="2" borderId="0" xfId="0" applyNumberFormat="1" applyFont="1" applyFill="1" applyAlignment="1">
      <alignment horizontal="center" shrinkToFit="1"/>
    </xf>
    <xf numFmtId="0" fontId="18" fillId="2" borderId="0" xfId="0" applyFont="1" applyFill="1" applyAlignment="1">
      <alignment shrinkToFit="1"/>
    </xf>
    <xf numFmtId="0" fontId="25" fillId="2" borderId="0" xfId="0" applyFont="1" applyFill="1" applyAlignment="1">
      <alignment shrinkToFit="1"/>
    </xf>
    <xf numFmtId="0" fontId="25" fillId="3" borderId="0" xfId="1" applyNumberFormat="1" applyFont="1" applyFill="1" applyAlignment="1">
      <alignment shrinkToFit="1"/>
    </xf>
    <xf numFmtId="0" fontId="25" fillId="2" borderId="0" xfId="0" applyFont="1" applyFill="1"/>
    <xf numFmtId="1" fontId="23" fillId="3" borderId="0" xfId="1" applyNumberFormat="1" applyFont="1" applyFill="1" applyAlignment="1">
      <alignment horizontal="center" shrinkToFit="1"/>
    </xf>
    <xf numFmtId="0" fontId="18" fillId="2" borderId="0" xfId="0" applyFont="1" applyFill="1" applyAlignment="1">
      <alignment horizontal="center" shrinkToFit="1"/>
    </xf>
    <xf numFmtId="3" fontId="52" fillId="3" borderId="0" xfId="1" applyNumberFormat="1" applyFont="1" applyFill="1" applyAlignment="1">
      <alignment horizontal="center" shrinkToFit="1"/>
    </xf>
    <xf numFmtId="168" fontId="52" fillId="3" borderId="0" xfId="1" applyNumberFormat="1" applyFont="1" applyFill="1" applyAlignment="1">
      <alignment horizontal="center" shrinkToFit="1"/>
    </xf>
    <xf numFmtId="0" fontId="24" fillId="2" borderId="0" xfId="1" applyNumberFormat="1" applyFont="1" applyFill="1" applyAlignment="1">
      <alignment shrinkToFit="1"/>
    </xf>
    <xf numFmtId="0" fontId="5" fillId="2" borderId="0" xfId="0" applyFont="1" applyFill="1" applyAlignment="1">
      <alignment horizontal="center" shrinkToFit="1"/>
    </xf>
    <xf numFmtId="2" fontId="18" fillId="2" borderId="0" xfId="0" applyNumberFormat="1" applyFont="1" applyFill="1" applyAlignment="1">
      <alignment horizontal="center" shrinkToFit="1"/>
    </xf>
    <xf numFmtId="0" fontId="20" fillId="3" borderId="1" xfId="1" applyNumberFormat="1" applyFont="1" applyFill="1" applyBorder="1" applyAlignment="1">
      <alignment horizontal="left" shrinkToFit="1"/>
    </xf>
    <xf numFmtId="166" fontId="4" fillId="3" borderId="0" xfId="1" applyNumberFormat="1" applyFont="1" applyFill="1" applyAlignment="1">
      <alignment horizontal="center" shrinkToFit="1"/>
    </xf>
    <xf numFmtId="0" fontId="20" fillId="3" borderId="8" xfId="1" applyNumberFormat="1" applyFont="1" applyFill="1" applyBorder="1" applyAlignment="1">
      <alignment horizontal="left" shrinkToFit="1"/>
    </xf>
    <xf numFmtId="6" fontId="20" fillId="3" borderId="2" xfId="1" applyNumberFormat="1" applyFont="1" applyFill="1" applyBorder="1" applyAlignment="1">
      <alignment shrinkToFit="1"/>
    </xf>
    <xf numFmtId="6" fontId="21" fillId="3" borderId="0" xfId="1" applyNumberFormat="1" applyFont="1" applyFill="1" applyAlignment="1">
      <alignment shrinkToFit="1"/>
    </xf>
    <xf numFmtId="166" fontId="25" fillId="2" borderId="0" xfId="0" applyNumberFormat="1" applyFont="1" applyFill="1" applyAlignment="1">
      <alignment horizontal="right" shrinkToFit="1"/>
    </xf>
    <xf numFmtId="166" fontId="5" fillId="3" borderId="0" xfId="1" applyNumberFormat="1" applyFont="1" applyFill="1" applyAlignment="1">
      <alignment horizontal="center" shrinkToFit="1"/>
    </xf>
    <xf numFmtId="0" fontId="26" fillId="6" borderId="0" xfId="0" applyFont="1" applyFill="1" applyAlignment="1">
      <alignment horizontal="left" vertical="center" indent="1"/>
    </xf>
    <xf numFmtId="6" fontId="20" fillId="3" borderId="0" xfId="1" applyNumberFormat="1" applyFont="1" applyFill="1" applyAlignment="1">
      <alignment horizontal="left" shrinkToFit="1"/>
    </xf>
    <xf numFmtId="0" fontId="28" fillId="0" borderId="8" xfId="1" applyNumberFormat="1" applyFont="1" applyBorder="1" applyAlignment="1">
      <alignment horizontal="left" shrinkToFit="1"/>
    </xf>
    <xf numFmtId="6" fontId="30" fillId="3" borderId="0" xfId="1" applyNumberFormat="1" applyFont="1" applyFill="1" applyAlignment="1">
      <alignment vertical="center" shrinkToFit="1"/>
    </xf>
    <xf numFmtId="0" fontId="30" fillId="2" borderId="0" xfId="0" applyFont="1" applyFill="1"/>
    <xf numFmtId="0" fontId="30" fillId="2" borderId="0" xfId="0" applyFont="1" applyFill="1" applyAlignment="1">
      <alignment horizontal="center" shrinkToFit="1"/>
    </xf>
    <xf numFmtId="0" fontId="30" fillId="2" borderId="0" xfId="0" applyFont="1" applyFill="1" applyAlignment="1">
      <alignment shrinkToFit="1"/>
    </xf>
    <xf numFmtId="0" fontId="28" fillId="2" borderId="0" xfId="1" applyNumberFormat="1" applyFont="1" applyFill="1" applyAlignment="1">
      <alignment horizontal="left" shrinkToFit="1"/>
    </xf>
    <xf numFmtId="166" fontId="31" fillId="2" borderId="3" xfId="0" applyNumberFormat="1" applyFont="1" applyFill="1" applyBorder="1" applyAlignment="1">
      <alignment horizontal="right" shrinkToFit="1"/>
    </xf>
    <xf numFmtId="166" fontId="31" fillId="2" borderId="1" xfId="0" applyNumberFormat="1" applyFont="1" applyFill="1" applyBorder="1" applyAlignment="1">
      <alignment horizontal="right" shrinkToFit="1"/>
    </xf>
    <xf numFmtId="0" fontId="31" fillId="2" borderId="0" xfId="1" applyNumberFormat="1" applyFont="1" applyFill="1" applyAlignment="1">
      <alignment horizontal="left" shrinkToFit="1"/>
    </xf>
    <xf numFmtId="166" fontId="52" fillId="3" borderId="0" xfId="1" applyNumberFormat="1" applyFont="1" applyFill="1" applyAlignment="1">
      <alignment horizontal="center" shrinkToFit="1"/>
    </xf>
    <xf numFmtId="6" fontId="20" fillId="3" borderId="0" xfId="1" applyNumberFormat="1" applyFont="1" applyFill="1"/>
    <xf numFmtId="6" fontId="20" fillId="2" borderId="0" xfId="1" applyNumberFormat="1" applyFont="1" applyFill="1"/>
    <xf numFmtId="6" fontId="21" fillId="3" borderId="0" xfId="1" applyNumberFormat="1" applyFont="1" applyFill="1"/>
    <xf numFmtId="0" fontId="29" fillId="2" borderId="0" xfId="1" applyNumberFormat="1" applyFont="1" applyFill="1"/>
    <xf numFmtId="166" fontId="21" fillId="2" borderId="0" xfId="0" applyNumberFormat="1" applyFont="1" applyFill="1" applyAlignment="1">
      <alignment horizontal="right" shrinkToFit="1"/>
    </xf>
    <xf numFmtId="6" fontId="20" fillId="3" borderId="0" xfId="1" applyNumberFormat="1" applyFont="1" applyFill="1" applyAlignment="1">
      <alignment shrinkToFit="1"/>
    </xf>
    <xf numFmtId="6" fontId="27" fillId="3" borderId="0" xfId="1" applyNumberFormat="1" applyFont="1" applyFill="1" applyAlignment="1">
      <alignment shrinkToFit="1"/>
    </xf>
    <xf numFmtId="6" fontId="30" fillId="3" borderId="0" xfId="1" applyNumberFormat="1" applyFont="1" applyFill="1" applyAlignment="1">
      <alignment vertical="center"/>
    </xf>
    <xf numFmtId="0" fontId="30" fillId="3" borderId="0" xfId="1" applyNumberFormat="1" applyFont="1" applyFill="1" applyAlignment="1">
      <alignment vertical="center"/>
    </xf>
    <xf numFmtId="0" fontId="53" fillId="6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shrinkToFit="1"/>
    </xf>
    <xf numFmtId="6" fontId="30" fillId="2" borderId="0" xfId="0" applyNumberFormat="1" applyFont="1" applyFill="1" applyAlignment="1">
      <alignment horizontal="center" shrinkToFit="1"/>
    </xf>
    <xf numFmtId="0" fontId="34" fillId="2" borderId="0" xfId="0" applyFont="1" applyFill="1" applyAlignment="1">
      <alignment horizontal="center" shrinkToFit="1"/>
    </xf>
    <xf numFmtId="0" fontId="35" fillId="2" borderId="0" xfId="0" applyFont="1" applyFill="1" applyAlignment="1">
      <alignment horizontal="right" vertical="center" shrinkToFit="1"/>
    </xf>
    <xf numFmtId="166" fontId="20" fillId="2" borderId="9" xfId="0" applyNumberFormat="1" applyFont="1" applyFill="1" applyBorder="1" applyAlignment="1">
      <alignment horizontal="right" shrinkToFit="1"/>
    </xf>
    <xf numFmtId="166" fontId="20" fillId="2" borderId="10" xfId="0" applyNumberFormat="1" applyFont="1" applyFill="1" applyBorder="1" applyAlignment="1">
      <alignment horizontal="right" shrinkToFit="1"/>
    </xf>
    <xf numFmtId="166" fontId="52" fillId="2" borderId="0" xfId="1" applyNumberFormat="1" applyFont="1" applyFill="1" applyAlignment="1">
      <alignment horizontal="center" shrinkToFit="1"/>
    </xf>
    <xf numFmtId="166" fontId="37" fillId="9" borderId="9" xfId="0" applyNumberFormat="1" applyFont="1" applyFill="1" applyBorder="1" applyAlignment="1">
      <alignment horizontal="right" shrinkToFit="1"/>
    </xf>
    <xf numFmtId="0" fontId="38" fillId="2" borderId="0" xfId="0" applyFont="1" applyFill="1" applyAlignment="1">
      <alignment shrinkToFit="1"/>
    </xf>
    <xf numFmtId="166" fontId="40" fillId="9" borderId="9" xfId="0" applyNumberFormat="1" applyFont="1" applyFill="1" applyBorder="1" applyAlignment="1">
      <alignment horizontal="right" shrinkToFit="1"/>
    </xf>
    <xf numFmtId="0" fontId="11" fillId="2" borderId="0" xfId="0" applyFont="1" applyFill="1" applyAlignment="1">
      <alignment shrinkToFit="1"/>
    </xf>
    <xf numFmtId="0" fontId="43" fillId="2" borderId="0" xfId="0" applyFont="1" applyFill="1"/>
    <xf numFmtId="0" fontId="41" fillId="2" borderId="0" xfId="0" applyFont="1" applyFill="1" applyAlignment="1">
      <alignment horizontal="right" indent="1" shrinkToFit="1"/>
    </xf>
    <xf numFmtId="166" fontId="42" fillId="9" borderId="9" xfId="0" applyNumberFormat="1" applyFont="1" applyFill="1" applyBorder="1" applyAlignment="1">
      <alignment horizontal="right" shrinkToFit="1"/>
    </xf>
    <xf numFmtId="0" fontId="43" fillId="2" borderId="0" xfId="0" applyFont="1" applyFill="1" applyAlignment="1">
      <alignment shrinkToFit="1"/>
    </xf>
    <xf numFmtId="166" fontId="54" fillId="2" borderId="0" xfId="1" applyNumberFormat="1" applyFont="1" applyFill="1" applyAlignment="1">
      <alignment horizontal="center" shrinkToFit="1"/>
    </xf>
    <xf numFmtId="166" fontId="0" fillId="2" borderId="0" xfId="0" applyNumberFormat="1" applyFill="1" applyAlignment="1">
      <alignment horizontal="center"/>
    </xf>
    <xf numFmtId="0" fontId="31" fillId="2" borderId="8" xfId="1" applyNumberFormat="1" applyFont="1" applyFill="1" applyBorder="1" applyAlignment="1">
      <alignment horizontal="left" shrinkToFit="1"/>
    </xf>
    <xf numFmtId="0" fontId="57" fillId="2" borderId="0" xfId="0" applyFont="1" applyFill="1"/>
    <xf numFmtId="0" fontId="39" fillId="2" borderId="0" xfId="0" applyFont="1" applyFill="1" applyAlignment="1">
      <alignment horizontal="right" vertical="center" indent="1" shrinkToFit="1"/>
    </xf>
    <xf numFmtId="166" fontId="16" fillId="2" borderId="0" xfId="0" applyNumberFormat="1" applyFont="1" applyFill="1" applyAlignment="1">
      <alignment shrinkToFit="1"/>
    </xf>
    <xf numFmtId="166" fontId="57" fillId="2" borderId="0" xfId="0" applyNumberFormat="1" applyFont="1" applyFill="1" applyAlignment="1">
      <alignment horizontal="center" shrinkToFit="1"/>
    </xf>
    <xf numFmtId="0" fontId="63" fillId="9" borderId="15" xfId="0" applyFont="1" applyFill="1" applyBorder="1" applyAlignment="1">
      <alignment horizontal="center" vertical="top" wrapText="1"/>
    </xf>
    <xf numFmtId="0" fontId="62" fillId="9" borderId="20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left" vertical="center" indent="1" shrinkToFit="1"/>
    </xf>
    <xf numFmtId="0" fontId="0" fillId="2" borderId="22" xfId="0" applyFill="1" applyBorder="1" applyAlignment="1">
      <alignment shrinkToFit="1"/>
    </xf>
    <xf numFmtId="0" fontId="1" fillId="2" borderId="22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49" fillId="2" borderId="23" xfId="0" applyFont="1" applyFill="1" applyBorder="1" applyAlignment="1">
      <alignment vertical="center"/>
    </xf>
    <xf numFmtId="0" fontId="9" fillId="2" borderId="22" xfId="0" applyFont="1" applyFill="1" applyBorder="1" applyAlignment="1">
      <alignment shrinkToFit="1"/>
    </xf>
    <xf numFmtId="0" fontId="8" fillId="2" borderId="22" xfId="1" applyNumberFormat="1" applyFont="1" applyFill="1" applyBorder="1" applyAlignment="1">
      <alignment shrinkToFit="1"/>
    </xf>
    <xf numFmtId="0" fontId="46" fillId="2" borderId="22" xfId="0" applyFont="1" applyFill="1" applyBorder="1" applyAlignment="1">
      <alignment horizontal="center" shrinkToFit="1"/>
    </xf>
    <xf numFmtId="0" fontId="19" fillId="2" borderId="22" xfId="1" applyNumberFormat="1" applyFont="1" applyFill="1" applyBorder="1" applyAlignment="1">
      <alignment horizontal="right" indent="1" shrinkToFit="1"/>
    </xf>
    <xf numFmtId="0" fontId="64" fillId="2" borderId="0" xfId="0" applyFont="1" applyFill="1" applyAlignment="1">
      <alignment shrinkToFit="1"/>
    </xf>
    <xf numFmtId="0" fontId="65" fillId="2" borderId="0" xfId="0" applyFont="1" applyFill="1" applyAlignment="1">
      <alignment shrinkToFit="1"/>
    </xf>
    <xf numFmtId="165" fontId="4" fillId="3" borderId="0" xfId="2" applyNumberFormat="1" applyFont="1" applyFill="1" applyBorder="1" applyAlignment="1" applyProtection="1">
      <alignment horizontal="center" shrinkToFit="1"/>
    </xf>
    <xf numFmtId="165" fontId="5" fillId="3" borderId="0" xfId="2" applyNumberFormat="1" applyFont="1" applyFill="1" applyBorder="1" applyAlignment="1" applyProtection="1">
      <alignment horizontal="center" shrinkToFit="1"/>
    </xf>
    <xf numFmtId="0" fontId="4" fillId="3" borderId="0" xfId="1" applyNumberFormat="1" applyFont="1" applyFill="1" applyAlignment="1">
      <alignment horizontal="center" shrinkToFit="1"/>
    </xf>
    <xf numFmtId="10" fontId="66" fillId="3" borderId="0" xfId="2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shrinkToFit="1"/>
    </xf>
    <xf numFmtId="0" fontId="46" fillId="6" borderId="0" xfId="0" applyFont="1" applyFill="1" applyAlignment="1">
      <alignment horizontal="center" shrinkToFit="1"/>
    </xf>
    <xf numFmtId="165" fontId="52" fillId="3" borderId="0" xfId="2" applyNumberFormat="1" applyFont="1" applyFill="1" applyBorder="1" applyAlignment="1" applyProtection="1">
      <alignment horizontal="center" shrinkToFit="1"/>
    </xf>
    <xf numFmtId="165" fontId="66" fillId="3" borderId="0" xfId="2" applyNumberFormat="1" applyFont="1" applyFill="1" applyBorder="1" applyAlignment="1" applyProtection="1">
      <alignment horizontal="center" shrinkToFit="1"/>
    </xf>
    <xf numFmtId="165" fontId="48" fillId="3" borderId="0" xfId="2" applyNumberFormat="1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166" fontId="0" fillId="2" borderId="0" xfId="5" applyNumberFormat="1" applyFont="1" applyFill="1" applyProtection="1"/>
    <xf numFmtId="166" fontId="0" fillId="2" borderId="0" xfId="5" applyNumberFormat="1" applyFont="1" applyFill="1" applyBorder="1" applyProtection="1"/>
    <xf numFmtId="166" fontId="4" fillId="2" borderId="0" xfId="5" applyNumberFormat="1" applyFont="1" applyFill="1" applyAlignment="1" applyProtection="1">
      <alignment vertical="top"/>
    </xf>
    <xf numFmtId="166" fontId="64" fillId="2" borderId="0" xfId="5" applyNumberFormat="1" applyFont="1" applyFill="1" applyAlignment="1" applyProtection="1">
      <alignment shrinkToFit="1"/>
    </xf>
    <xf numFmtId="166" fontId="18" fillId="2" borderId="0" xfId="5" applyNumberFormat="1" applyFont="1" applyFill="1" applyAlignment="1" applyProtection="1">
      <alignment shrinkToFit="1"/>
    </xf>
    <xf numFmtId="166" fontId="0" fillId="2" borderId="0" xfId="5" applyNumberFormat="1" applyFont="1" applyFill="1" applyAlignment="1" applyProtection="1">
      <alignment shrinkToFit="1"/>
    </xf>
    <xf numFmtId="166" fontId="57" fillId="2" borderId="0" xfId="5" applyNumberFormat="1" applyFont="1" applyFill="1" applyBorder="1" applyAlignment="1" applyProtection="1"/>
    <xf numFmtId="166" fontId="25" fillId="2" borderId="0" xfId="5" applyNumberFormat="1" applyFont="1" applyFill="1" applyAlignment="1" applyProtection="1">
      <alignment shrinkToFit="1"/>
    </xf>
    <xf numFmtId="166" fontId="30" fillId="2" borderId="0" xfId="5" applyNumberFormat="1" applyFont="1" applyFill="1" applyAlignment="1" applyProtection="1">
      <alignment shrinkToFit="1"/>
    </xf>
    <xf numFmtId="166" fontId="38" fillId="2" borderId="0" xfId="5" applyNumberFormat="1" applyFont="1" applyFill="1" applyAlignment="1" applyProtection="1">
      <alignment shrinkToFit="1"/>
    </xf>
    <xf numFmtId="166" fontId="11" fillId="2" borderId="0" xfId="5" applyNumberFormat="1" applyFont="1" applyFill="1" applyAlignment="1" applyProtection="1">
      <alignment shrinkToFit="1"/>
    </xf>
    <xf numFmtId="166" fontId="11" fillId="2" borderId="0" xfId="5" applyNumberFormat="1" applyFont="1" applyFill="1" applyAlignment="1" applyProtection="1">
      <alignment vertical="center" shrinkToFit="1"/>
    </xf>
    <xf numFmtId="166" fontId="43" fillId="2" borderId="0" xfId="5" applyNumberFormat="1" applyFont="1" applyFill="1" applyAlignment="1" applyProtection="1">
      <alignment shrinkToFit="1"/>
    </xf>
    <xf numFmtId="0" fontId="58" fillId="3" borderId="0" xfId="1" applyNumberFormat="1" applyFont="1" applyFill="1" applyAlignment="1">
      <alignment shrinkToFit="1"/>
    </xf>
    <xf numFmtId="0" fontId="58" fillId="2" borderId="0" xfId="0" applyFont="1" applyFill="1"/>
    <xf numFmtId="166" fontId="58" fillId="2" borderId="3" xfId="0" applyNumberFormat="1" applyFont="1" applyFill="1" applyBorder="1" applyAlignment="1">
      <alignment horizontal="center" shrinkToFit="1"/>
    </xf>
    <xf numFmtId="166" fontId="58" fillId="2" borderId="1" xfId="0" applyNumberFormat="1" applyFont="1" applyFill="1" applyBorder="1" applyAlignment="1">
      <alignment horizontal="center" shrinkToFit="1"/>
    </xf>
    <xf numFmtId="1" fontId="5" fillId="3" borderId="0" xfId="1" applyNumberFormat="1" applyFont="1" applyFill="1" applyAlignment="1">
      <alignment horizontal="center" shrinkToFit="1"/>
    </xf>
    <xf numFmtId="0" fontId="58" fillId="2" borderId="0" xfId="0" applyFont="1" applyFill="1" applyAlignment="1">
      <alignment shrinkToFit="1"/>
    </xf>
    <xf numFmtId="3" fontId="4" fillId="2" borderId="0" xfId="0" applyNumberFormat="1" applyFont="1" applyFill="1" applyAlignment="1">
      <alignment horizontal="center" shrinkToFit="1"/>
    </xf>
    <xf numFmtId="168" fontId="5" fillId="3" borderId="0" xfId="1" applyNumberFormat="1" applyFont="1" applyFill="1" applyAlignment="1">
      <alignment horizontal="center" shrinkToFit="1"/>
    </xf>
    <xf numFmtId="0" fontId="5" fillId="2" borderId="0" xfId="1" applyNumberFormat="1" applyFont="1" applyFill="1" applyAlignment="1">
      <alignment horizontal="center" shrinkToFit="1"/>
    </xf>
    <xf numFmtId="0" fontId="19" fillId="6" borderId="0" xfId="1" applyNumberFormat="1" applyFont="1" applyFill="1" applyAlignment="1">
      <alignment shrinkToFit="1"/>
    </xf>
    <xf numFmtId="0" fontId="67" fillId="6" borderId="0" xfId="0" applyFont="1" applyFill="1"/>
    <xf numFmtId="0" fontId="67" fillId="6" borderId="0" xfId="0" applyFont="1" applyFill="1" applyAlignment="1">
      <alignment shrinkToFit="1"/>
    </xf>
    <xf numFmtId="10" fontId="4" fillId="3" borderId="0" xfId="1" applyNumberFormat="1" applyFont="1" applyFill="1" applyAlignment="1">
      <alignment horizontal="center" shrinkToFit="1"/>
    </xf>
    <xf numFmtId="0" fontId="48" fillId="2" borderId="0" xfId="0" applyFont="1" applyFill="1" applyAlignment="1">
      <alignment vertical="center" shrinkToFit="1"/>
    </xf>
    <xf numFmtId="0" fontId="48" fillId="2" borderId="0" xfId="0" applyFont="1" applyFill="1" applyAlignment="1">
      <alignment horizontal="center" vertical="center" shrinkToFit="1"/>
    </xf>
    <xf numFmtId="0" fontId="67" fillId="6" borderId="0" xfId="0" applyFont="1" applyFill="1" applyAlignment="1">
      <alignment vertical="center" shrinkToFit="1"/>
    </xf>
    <xf numFmtId="166" fontId="53" fillId="6" borderId="0" xfId="0" applyNumberFormat="1" applyFont="1" applyFill="1" applyAlignment="1">
      <alignment vertical="center" shrinkToFit="1"/>
    </xf>
    <xf numFmtId="169" fontId="30" fillId="2" borderId="0" xfId="0" applyNumberFormat="1" applyFont="1" applyFill="1" applyAlignment="1">
      <alignment shrinkToFit="1"/>
    </xf>
    <xf numFmtId="169" fontId="66" fillId="2" borderId="0" xfId="0" applyNumberFormat="1" applyFont="1" applyFill="1" applyAlignment="1">
      <alignment horizontal="center" shrinkToFit="1"/>
    </xf>
    <xf numFmtId="0" fontId="57" fillId="6" borderId="0" xfId="0" applyFont="1" applyFill="1" applyAlignment="1">
      <alignment horizontal="left" vertical="center" indent="1"/>
    </xf>
    <xf numFmtId="0" fontId="70" fillId="2" borderId="0" xfId="0" applyFont="1" applyFill="1" applyAlignment="1">
      <alignment shrinkToFit="1"/>
    </xf>
    <xf numFmtId="165" fontId="52" fillId="2" borderId="0" xfId="2" applyNumberFormat="1" applyFont="1" applyFill="1" applyBorder="1" applyAlignment="1" applyProtection="1">
      <alignment horizontal="center" shrinkToFit="1"/>
    </xf>
    <xf numFmtId="165" fontId="71" fillId="3" borderId="0" xfId="2" applyNumberFormat="1" applyFont="1" applyFill="1" applyBorder="1" applyAlignment="1" applyProtection="1">
      <alignment horizontal="center" shrinkToFit="1"/>
    </xf>
    <xf numFmtId="166" fontId="71" fillId="3" borderId="0" xfId="1" applyNumberFormat="1" applyFont="1" applyFill="1" applyAlignment="1">
      <alignment horizontal="center" shrinkToFit="1"/>
    </xf>
    <xf numFmtId="0" fontId="40" fillId="2" borderId="0" xfId="0" applyFont="1" applyFill="1" applyAlignment="1">
      <alignment shrinkToFit="1"/>
    </xf>
    <xf numFmtId="165" fontId="72" fillId="3" borderId="0" xfId="2" applyNumberFormat="1" applyFont="1" applyFill="1" applyBorder="1" applyAlignment="1" applyProtection="1">
      <alignment horizontal="center" shrinkToFit="1"/>
    </xf>
    <xf numFmtId="166" fontId="54" fillId="3" borderId="0" xfId="1" applyNumberFormat="1" applyFont="1" applyFill="1" applyAlignment="1">
      <alignment horizontal="center" shrinkToFit="1"/>
    </xf>
    <xf numFmtId="165" fontId="72" fillId="2" borderId="0" xfId="2" applyNumberFormat="1" applyFont="1" applyFill="1" applyBorder="1" applyAlignment="1" applyProtection="1">
      <alignment horizontal="center" shrinkToFit="1"/>
    </xf>
    <xf numFmtId="0" fontId="25" fillId="2" borderId="0" xfId="0" applyFont="1" applyFill="1" applyAlignment="1">
      <alignment vertical="center"/>
    </xf>
    <xf numFmtId="0" fontId="42" fillId="2" borderId="0" xfId="0" applyFont="1" applyFill="1"/>
    <xf numFmtId="0" fontId="42" fillId="2" borderId="0" xfId="0" applyFont="1" applyFill="1" applyAlignment="1">
      <alignment horizontal="right"/>
    </xf>
    <xf numFmtId="0" fontId="42" fillId="2" borderId="0" xfId="0" applyFont="1" applyFill="1" applyAlignment="1">
      <alignment shrinkToFit="1"/>
    </xf>
    <xf numFmtId="165" fontId="42" fillId="3" borderId="0" xfId="2" applyNumberFormat="1" applyFont="1" applyFill="1" applyBorder="1" applyAlignment="1" applyProtection="1">
      <alignment horizontal="center" shrinkToFit="1"/>
    </xf>
    <xf numFmtId="166" fontId="40" fillId="2" borderId="24" xfId="0" applyNumberFormat="1" applyFont="1" applyFill="1" applyBorder="1" applyAlignment="1">
      <alignment horizontal="right" shrinkToFit="1"/>
    </xf>
    <xf numFmtId="0" fontId="40" fillId="2" borderId="27" xfId="0" applyFont="1" applyFill="1" applyBorder="1" applyAlignment="1">
      <alignment vertical="center" shrinkToFit="1"/>
    </xf>
    <xf numFmtId="166" fontId="40" fillId="9" borderId="28" xfId="0" applyNumberFormat="1" applyFont="1" applyFill="1" applyBorder="1" applyAlignment="1">
      <alignment horizontal="right" vertical="center" shrinkToFit="1"/>
    </xf>
    <xf numFmtId="3" fontId="21" fillId="3" borderId="0" xfId="3" applyNumberFormat="1" applyFont="1" applyFill="1" applyBorder="1" applyAlignment="1" applyProtection="1">
      <alignment horizontal="center" vertical="center" shrinkToFit="1"/>
    </xf>
    <xf numFmtId="166" fontId="20" fillId="2" borderId="29" xfId="0" applyNumberFormat="1" applyFont="1" applyFill="1" applyBorder="1" applyAlignment="1">
      <alignment horizontal="right" shrinkToFit="1"/>
    </xf>
    <xf numFmtId="166" fontId="37" fillId="9" borderId="30" xfId="0" applyNumberFormat="1" applyFont="1" applyFill="1" applyBorder="1" applyAlignment="1">
      <alignment horizontal="right" shrinkToFit="1"/>
    </xf>
    <xf numFmtId="166" fontId="40" fillId="9" borderId="30" xfId="0" applyNumberFormat="1" applyFont="1" applyFill="1" applyBorder="1" applyAlignment="1">
      <alignment horizontal="right" shrinkToFit="1"/>
    </xf>
    <xf numFmtId="166" fontId="40" fillId="2" borderId="31" xfId="0" applyNumberFormat="1" applyFont="1" applyFill="1" applyBorder="1" applyAlignment="1">
      <alignment horizontal="right" shrinkToFit="1"/>
    </xf>
    <xf numFmtId="166" fontId="40" fillId="9" borderId="27" xfId="0" applyNumberFormat="1" applyFont="1" applyFill="1" applyBorder="1" applyAlignment="1">
      <alignment horizontal="right" vertical="center" shrinkToFit="1"/>
    </xf>
    <xf numFmtId="166" fontId="42" fillId="9" borderId="30" xfId="0" applyNumberFormat="1" applyFont="1" applyFill="1" applyBorder="1" applyAlignment="1">
      <alignment horizontal="right" shrinkToFit="1"/>
    </xf>
    <xf numFmtId="166" fontId="18" fillId="2" borderId="0" xfId="5" applyNumberFormat="1" applyFont="1" applyFill="1" applyBorder="1" applyAlignment="1" applyProtection="1">
      <alignment shrinkToFit="1"/>
    </xf>
    <xf numFmtId="166" fontId="64" fillId="2" borderId="0" xfId="5" applyNumberFormat="1" applyFont="1" applyFill="1" applyBorder="1" applyAlignment="1" applyProtection="1">
      <alignment shrinkToFit="1"/>
    </xf>
    <xf numFmtId="166" fontId="0" fillId="2" borderId="0" xfId="5" applyNumberFormat="1" applyFont="1" applyFill="1" applyBorder="1" applyAlignment="1" applyProtection="1">
      <alignment shrinkToFit="1"/>
    </xf>
    <xf numFmtId="0" fontId="18" fillId="4" borderId="5" xfId="0" applyFont="1" applyFill="1" applyBorder="1" applyAlignment="1" applyProtection="1">
      <alignment horizontal="center" shrinkToFit="1"/>
      <protection locked="0"/>
    </xf>
    <xf numFmtId="0" fontId="19" fillId="6" borderId="0" xfId="1" applyNumberFormat="1" applyFont="1" applyFill="1" applyAlignment="1">
      <alignment horizontal="center" wrapText="1"/>
    </xf>
    <xf numFmtId="1" fontId="21" fillId="3" borderId="0" xfId="1" applyNumberFormat="1" applyFont="1" applyFill="1" applyAlignment="1">
      <alignment horizontal="center" vertical="center" shrinkToFit="1"/>
    </xf>
    <xf numFmtId="0" fontId="23" fillId="3" borderId="0" xfId="1" applyNumberFormat="1" applyFont="1" applyFill="1" applyAlignment="1">
      <alignment horizontal="center" vertical="center" shrinkToFit="1"/>
    </xf>
    <xf numFmtId="0" fontId="23" fillId="2" borderId="0" xfId="1" applyNumberFormat="1" applyFont="1" applyFill="1" applyAlignment="1">
      <alignment horizontal="center" vertical="center" shrinkToFit="1"/>
    </xf>
    <xf numFmtId="0" fontId="19" fillId="6" borderId="0" xfId="1" applyNumberFormat="1" applyFont="1" applyFill="1" applyAlignment="1">
      <alignment horizontal="right" shrinkToFit="1"/>
    </xf>
    <xf numFmtId="166" fontId="25" fillId="2" borderId="0" xfId="0" applyNumberFormat="1" applyFont="1" applyFill="1" applyAlignment="1">
      <alignment shrinkToFit="1"/>
    </xf>
    <xf numFmtId="0" fontId="29" fillId="2" borderId="0" xfId="1" applyNumberFormat="1" applyFont="1" applyFill="1" applyAlignment="1">
      <alignment shrinkToFit="1"/>
    </xf>
    <xf numFmtId="6" fontId="30" fillId="2" borderId="0" xfId="1" applyNumberFormat="1" applyFont="1" applyFill="1" applyAlignment="1">
      <alignment vertical="center" shrinkToFit="1"/>
    </xf>
    <xf numFmtId="6" fontId="21" fillId="2" borderId="0" xfId="1" applyNumberFormat="1" applyFont="1" applyFill="1" applyAlignment="1">
      <alignment shrinkToFit="1"/>
    </xf>
    <xf numFmtId="166" fontId="21" fillId="2" borderId="0" xfId="0" applyNumberFormat="1" applyFont="1" applyFill="1" applyAlignment="1">
      <alignment shrinkToFit="1"/>
    </xf>
    <xf numFmtId="166" fontId="21" fillId="2" borderId="0" xfId="0" applyNumberFormat="1" applyFont="1" applyFill="1" applyAlignment="1">
      <alignment vertical="center" shrinkToFit="1"/>
    </xf>
    <xf numFmtId="0" fontId="73" fillId="2" borderId="0" xfId="0" applyFont="1" applyFill="1"/>
    <xf numFmtId="0" fontId="74" fillId="2" borderId="0" xfId="0" applyFont="1" applyFill="1" applyAlignment="1">
      <alignment horizontal="right" vertical="center" indent="1" shrinkToFit="1"/>
    </xf>
    <xf numFmtId="0" fontId="73" fillId="2" borderId="0" xfId="0" applyFont="1" applyFill="1" applyAlignment="1">
      <alignment shrinkToFit="1"/>
    </xf>
    <xf numFmtId="166" fontId="73" fillId="2" borderId="0" xfId="0" applyNumberFormat="1" applyFont="1" applyFill="1" applyAlignment="1">
      <alignment shrinkToFit="1"/>
    </xf>
    <xf numFmtId="165" fontId="26" fillId="2" borderId="0" xfId="2" applyNumberFormat="1" applyFont="1" applyFill="1" applyBorder="1" applyAlignment="1" applyProtection="1">
      <alignment horizontal="center" shrinkToFit="1"/>
    </xf>
    <xf numFmtId="166" fontId="26" fillId="2" borderId="0" xfId="1" applyNumberFormat="1" applyFont="1" applyFill="1" applyAlignment="1">
      <alignment horizontal="center" shrinkToFit="1"/>
    </xf>
    <xf numFmtId="0" fontId="75" fillId="2" borderId="0" xfId="0" applyFont="1" applyFill="1" applyAlignment="1">
      <alignment shrinkToFit="1"/>
    </xf>
    <xf numFmtId="166" fontId="75" fillId="2" borderId="0" xfId="5" applyNumberFormat="1" applyFont="1" applyFill="1" applyAlignment="1" applyProtection="1">
      <alignment shrinkToFit="1"/>
    </xf>
    <xf numFmtId="0" fontId="75" fillId="2" borderId="0" xfId="0" applyFont="1" applyFill="1"/>
    <xf numFmtId="166" fontId="73" fillId="2" borderId="25" xfId="0" applyNumberFormat="1" applyFont="1" applyFill="1" applyBorder="1" applyAlignment="1">
      <alignment horizontal="center" shrinkToFit="1"/>
    </xf>
    <xf numFmtId="165" fontId="54" fillId="3" borderId="0" xfId="2" applyNumberFormat="1" applyFont="1" applyFill="1" applyBorder="1" applyAlignment="1" applyProtection="1">
      <alignment horizontal="center" vertical="center" shrinkToFit="1"/>
    </xf>
    <xf numFmtId="166" fontId="54" fillId="3" borderId="0" xfId="1" applyNumberFormat="1" applyFont="1" applyFill="1" applyAlignment="1">
      <alignment horizontal="center" vertical="center" shrinkToFit="1"/>
    </xf>
    <xf numFmtId="0" fontId="57" fillId="2" borderId="0" xfId="0" applyFont="1" applyFill="1" applyAlignment="1"/>
    <xf numFmtId="166" fontId="18" fillId="2" borderId="3" xfId="0" applyNumberFormat="1" applyFont="1" applyFill="1" applyBorder="1" applyAlignment="1" applyProtection="1">
      <alignment horizontal="right" shrinkToFit="1"/>
    </xf>
    <xf numFmtId="166" fontId="18" fillId="2" borderId="1" xfId="0" applyNumberFormat="1" applyFont="1" applyFill="1" applyBorder="1" applyAlignment="1" applyProtection="1">
      <alignment horizontal="right" shrinkToFit="1"/>
    </xf>
    <xf numFmtId="0" fontId="49" fillId="2" borderId="22" xfId="0" applyFont="1" applyFill="1" applyBorder="1" applyAlignment="1">
      <alignment horizontal="right" vertical="center" indent="2"/>
    </xf>
    <xf numFmtId="0" fontId="62" fillId="9" borderId="21" xfId="0" applyFont="1" applyFill="1" applyBorder="1" applyAlignment="1">
      <alignment horizontal="center" vertical="center" wrapText="1"/>
    </xf>
    <xf numFmtId="0" fontId="62" fillId="9" borderId="13" xfId="0" applyFont="1" applyFill="1" applyBorder="1" applyAlignment="1">
      <alignment horizontal="center" vertical="center" wrapText="1"/>
    </xf>
    <xf numFmtId="0" fontId="59" fillId="2" borderId="21" xfId="0" applyFont="1" applyFill="1" applyBorder="1" applyAlignment="1">
      <alignment horizontal="center" vertical="center" wrapText="1"/>
    </xf>
    <xf numFmtId="0" fontId="60" fillId="2" borderId="19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top" wrapText="1"/>
    </xf>
    <xf numFmtId="0" fontId="22" fillId="2" borderId="0" xfId="0" applyFont="1" applyFill="1" applyAlignment="1">
      <alignment horizontal="center" vertical="top"/>
    </xf>
    <xf numFmtId="0" fontId="49" fillId="2" borderId="0" xfId="0" applyFont="1" applyFill="1" applyAlignment="1">
      <alignment horizontal="right" vertical="center" indent="2"/>
    </xf>
    <xf numFmtId="0" fontId="49" fillId="2" borderId="22" xfId="0" applyFont="1" applyFill="1" applyBorder="1" applyAlignment="1">
      <alignment horizontal="right" vertical="center" indent="2"/>
    </xf>
    <xf numFmtId="0" fontId="0" fillId="2" borderId="22" xfId="0" applyFill="1" applyBorder="1" applyAlignment="1">
      <alignment vertical="center" wrapText="1" shrinkToFit="1"/>
    </xf>
    <xf numFmtId="0" fontId="0" fillId="2" borderId="22" xfId="0" applyFill="1" applyBorder="1" applyAlignment="1">
      <alignment wrapText="1" shrinkToFit="1"/>
    </xf>
    <xf numFmtId="0" fontId="62" fillId="9" borderId="20" xfId="0" applyFont="1" applyFill="1" applyBorder="1" applyAlignment="1">
      <alignment horizontal="center" vertical="center" wrapText="1"/>
    </xf>
    <xf numFmtId="0" fontId="62" fillId="9" borderId="15" xfId="0" applyFont="1" applyFill="1" applyBorder="1" applyAlignment="1">
      <alignment horizontal="center" vertical="center" wrapText="1"/>
    </xf>
    <xf numFmtId="0" fontId="62" fillId="9" borderId="19" xfId="0" applyFont="1" applyFill="1" applyBorder="1" applyAlignment="1">
      <alignment horizontal="center" vertical="center" wrapText="1"/>
    </xf>
    <xf numFmtId="0" fontId="62" fillId="9" borderId="14" xfId="0" applyFont="1" applyFill="1" applyBorder="1" applyAlignment="1">
      <alignment horizontal="center" vertical="center" wrapText="1"/>
    </xf>
    <xf numFmtId="0" fontId="61" fillId="2" borderId="20" xfId="0" applyFont="1" applyFill="1" applyBorder="1" applyAlignment="1">
      <alignment horizontal="center" vertical="center" wrapText="1"/>
    </xf>
    <xf numFmtId="0" fontId="59" fillId="2" borderId="19" xfId="0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 vertical="center" wrapText="1"/>
    </xf>
    <xf numFmtId="0" fontId="59" fillId="2" borderId="17" xfId="0" applyFont="1" applyFill="1" applyBorder="1" applyAlignment="1">
      <alignment horizontal="center" vertical="center" wrapText="1"/>
    </xf>
    <xf numFmtId="166" fontId="13" fillId="4" borderId="1" xfId="0" applyNumberFormat="1" applyFont="1" applyFill="1" applyBorder="1" applyAlignment="1" applyProtection="1">
      <alignment horizontal="center" shrinkToFit="1"/>
      <protection locked="0"/>
    </xf>
    <xf numFmtId="166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>
      <alignment horizontal="center" vertical="center" wrapText="1"/>
    </xf>
    <xf numFmtId="0" fontId="39" fillId="2" borderId="26" xfId="0" applyFont="1" applyFill="1" applyBorder="1" applyAlignment="1">
      <alignment horizontal="right" vertical="center" shrinkToFit="1"/>
    </xf>
    <xf numFmtId="0" fontId="39" fillId="2" borderId="27" xfId="0" applyFont="1" applyFill="1" applyBorder="1" applyAlignment="1">
      <alignment horizontal="right" vertical="center" shrinkToFit="1"/>
    </xf>
    <xf numFmtId="0" fontId="36" fillId="8" borderId="0" xfId="0" applyFont="1" applyFill="1" applyAlignment="1">
      <alignment horizontal="right" vertical="center" indent="1" shrinkToFit="1"/>
    </xf>
    <xf numFmtId="0" fontId="39" fillId="2" borderId="0" xfId="0" applyFont="1" applyFill="1" applyAlignment="1">
      <alignment horizontal="right" vertical="center" indent="1" shrinkToFit="1"/>
    </xf>
    <xf numFmtId="0" fontId="67" fillId="2" borderId="0" xfId="0" applyFont="1" applyFill="1" applyBorder="1"/>
    <xf numFmtId="166" fontId="19" fillId="2" borderId="0" xfId="5" applyNumberFormat="1" applyFont="1" applyFill="1" applyBorder="1" applyAlignment="1" applyProtection="1">
      <alignment horizontal="center" wrapText="1"/>
    </xf>
    <xf numFmtId="0" fontId="53" fillId="2" borderId="0" xfId="0" applyFont="1" applyFill="1" applyBorder="1" applyAlignment="1">
      <alignment horizontal="center" shrinkToFit="1"/>
    </xf>
    <xf numFmtId="0" fontId="67" fillId="2" borderId="0" xfId="0" applyFont="1" applyFill="1" applyBorder="1" applyAlignment="1">
      <alignment horizontal="center" shrinkToFit="1"/>
    </xf>
    <xf numFmtId="0" fontId="67" fillId="2" borderId="0" xfId="0" applyFont="1" applyFill="1" applyBorder="1" applyAlignment="1">
      <alignment shrinkToFit="1"/>
    </xf>
    <xf numFmtId="166" fontId="19" fillId="2" borderId="0" xfId="5" applyNumberFormat="1" applyFont="1" applyFill="1" applyBorder="1" applyAlignment="1" applyProtection="1">
      <alignment shrinkToFit="1"/>
    </xf>
    <xf numFmtId="0" fontId="19" fillId="2" borderId="0" xfId="0" applyFont="1" applyFill="1" applyBorder="1" applyAlignment="1">
      <alignment horizontal="center" shrinkToFit="1"/>
    </xf>
    <xf numFmtId="0" fontId="67" fillId="2" borderId="0" xfId="0" applyFont="1" applyFill="1" applyBorder="1" applyAlignment="1">
      <alignment horizontal="right" shrinkToFit="1"/>
    </xf>
    <xf numFmtId="0" fontId="0" fillId="2" borderId="0" xfId="0" applyNumberFormat="1" applyFill="1" applyAlignment="1">
      <alignment horizontal="center" shrinkToFit="1"/>
    </xf>
    <xf numFmtId="0" fontId="59" fillId="2" borderId="19" xfId="0" applyFont="1" applyFill="1" applyBorder="1" applyAlignment="1">
      <alignment horizontal="center" wrapText="1"/>
    </xf>
    <xf numFmtId="0" fontId="59" fillId="2" borderId="17" xfId="0" applyFont="1" applyFill="1" applyBorder="1" applyAlignment="1">
      <alignment horizontal="center" wrapText="1"/>
    </xf>
    <xf numFmtId="0" fontId="60" fillId="2" borderId="17" xfId="0" applyFont="1" applyFill="1" applyBorder="1" applyAlignment="1">
      <alignment horizontal="center" vertical="center" wrapText="1"/>
    </xf>
    <xf numFmtId="0" fontId="61" fillId="2" borderId="18" xfId="0" applyFont="1" applyFill="1" applyBorder="1" applyAlignment="1">
      <alignment horizontal="center" vertical="center" wrapText="1"/>
    </xf>
    <xf numFmtId="0" fontId="61" fillId="2" borderId="32" xfId="0" applyFont="1" applyFill="1" applyBorder="1" applyAlignment="1">
      <alignment horizontal="center" vertical="center" wrapText="1"/>
    </xf>
    <xf numFmtId="0" fontId="60" fillId="2" borderId="33" xfId="0" applyFont="1" applyFill="1" applyBorder="1" applyAlignment="1">
      <alignment horizontal="center" vertical="center" wrapText="1"/>
    </xf>
    <xf numFmtId="0" fontId="59" fillId="2" borderId="33" xfId="0" applyFont="1" applyFill="1" applyBorder="1" applyAlignment="1">
      <alignment horizontal="center" vertical="center" wrapText="1"/>
    </xf>
    <xf numFmtId="0" fontId="59" fillId="2" borderId="33" xfId="0" applyFont="1" applyFill="1" applyBorder="1" applyAlignment="1">
      <alignment horizontal="center" wrapText="1"/>
    </xf>
    <xf numFmtId="0" fontId="59" fillId="2" borderId="34" xfId="0" applyFont="1" applyFill="1" applyBorder="1" applyAlignment="1">
      <alignment horizontal="center" vertical="center" wrapText="1"/>
    </xf>
  </cellXfs>
  <cellStyles count="6">
    <cellStyle name="Comma" xfId="3" builtinId="3"/>
    <cellStyle name="Currency" xfId="5" builtinId="4"/>
    <cellStyle name="Normal" xfId="0" builtinId="0"/>
    <cellStyle name="Normal 2" xfId="1" xr:uid="{00000000-0005-0000-0000-000001000000}"/>
    <cellStyle name="Percent" xfId="4" builtinId="5"/>
    <cellStyle name="Percent 2" xfId="2" xr:uid="{00000000-0005-0000-0000-000002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9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SMITH\AppData\Local\Microsoft\Windows\INetCache\Content.Outlook\4UTY5X6F\2023%20RHTF%20SourcesUses%20Summary%20Application%20Attachment-KR%20edi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SMITH\AppData\Local\Microsoft\Windows\INetCache\Content.Outlook\4UTY5X6F\2023%20SF%20Homebuyer%20Dev%20Sources%20and%20Uses%20Summary%20Application%20Attach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HTF Guidelines"/>
      <sheetName val="1)Application Summary"/>
      <sheetName val="2) Home Repair &amp; Recovery"/>
      <sheetName val="3) New Home Construction"/>
    </sheetNames>
    <sheetDataSet>
      <sheetData sheetId="0" refreshError="1"/>
      <sheetData sheetId="1">
        <row r="8">
          <cell r="D8" t="str">
            <v>HDA</v>
          </cell>
        </row>
      </sheetData>
      <sheetData sheetId="2">
        <row r="21">
          <cell r="G21">
            <v>1481250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Single Family Homebuyer Dev."/>
      <sheetName val="2)Summary"/>
    </sheetNames>
    <sheetDataSet>
      <sheetData sheetId="0">
        <row r="6">
          <cell r="D6">
            <v>0</v>
          </cell>
        </row>
        <row r="18">
          <cell r="D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5FDB-4711-4952-A1A3-09C2C34B9B9F}">
  <sheetPr>
    <pageSetUpPr fitToPage="1"/>
  </sheetPr>
  <dimension ref="B1:F18"/>
  <sheetViews>
    <sheetView workbookViewId="0">
      <selection activeCell="E21" sqref="E21"/>
    </sheetView>
  </sheetViews>
  <sheetFormatPr defaultColWidth="8.7109375" defaultRowHeight="15" x14ac:dyDescent="0.25"/>
  <cols>
    <col min="1" max="1" width="3.28515625" style="3" customWidth="1"/>
    <col min="2" max="2" width="51.42578125" style="3" customWidth="1"/>
    <col min="3" max="3" width="20.28515625" style="3" customWidth="1"/>
    <col min="4" max="4" width="18.85546875" style="3" customWidth="1"/>
    <col min="5" max="5" width="21.7109375" style="3" customWidth="1"/>
    <col min="6" max="6" width="23.7109375" style="3" customWidth="1"/>
    <col min="7" max="16384" width="8.7109375" style="3"/>
  </cols>
  <sheetData>
    <row r="1" spans="2:6" ht="9.4" customHeight="1" x14ac:dyDescent="0.25"/>
    <row r="2" spans="2:6" ht="18.75" x14ac:dyDescent="0.3">
      <c r="B2" s="257" t="s">
        <v>83</v>
      </c>
      <c r="C2" s="257"/>
      <c r="D2" s="257"/>
      <c r="E2" s="257"/>
      <c r="F2" s="257"/>
    </row>
    <row r="3" spans="2:6" ht="10.9" customHeight="1" x14ac:dyDescent="0.25">
      <c r="B3" s="258" t="s">
        <v>36</v>
      </c>
      <c r="C3" s="259"/>
      <c r="D3" s="259"/>
      <c r="E3" s="259"/>
      <c r="F3" s="259"/>
    </row>
    <row r="4" spans="2:6" ht="7.15" customHeight="1" x14ac:dyDescent="0.25">
      <c r="B4" s="149"/>
      <c r="C4" s="151"/>
      <c r="D4" s="150"/>
      <c r="E4" s="149"/>
      <c r="F4" s="148"/>
    </row>
    <row r="5" spans="2:6" ht="1.9" customHeight="1" x14ac:dyDescent="0.25">
      <c r="B5" s="147"/>
      <c r="C5" s="25"/>
      <c r="D5" s="7"/>
      <c r="E5" s="7"/>
    </row>
    <row r="6" spans="2:6" ht="14.65" customHeight="1" x14ac:dyDescent="0.25">
      <c r="B6" s="260" t="s">
        <v>82</v>
      </c>
      <c r="E6" s="146"/>
    </row>
    <row r="7" spans="2:6" ht="14.65" customHeight="1" x14ac:dyDescent="0.25">
      <c r="B7" s="261"/>
      <c r="C7" s="263" t="s">
        <v>96</v>
      </c>
      <c r="D7" s="263"/>
      <c r="E7" s="145" t="s">
        <v>81</v>
      </c>
      <c r="F7" s="144"/>
    </row>
    <row r="8" spans="2:6" s="141" customFormat="1" ht="26.65" customHeight="1" x14ac:dyDescent="0.25">
      <c r="B8" s="252" t="s">
        <v>80</v>
      </c>
      <c r="C8" s="262" t="s">
        <v>79</v>
      </c>
      <c r="D8" s="262"/>
      <c r="E8" s="143">
        <v>1000000</v>
      </c>
      <c r="F8" s="142"/>
    </row>
    <row r="9" spans="2:6" ht="7.9" customHeight="1" thickBot="1" x14ac:dyDescent="0.3">
      <c r="B9" s="7"/>
      <c r="C9" s="26"/>
      <c r="D9" s="7"/>
      <c r="E9" s="7"/>
      <c r="F9" s="7"/>
    </row>
    <row r="10" spans="2:6" ht="45" x14ac:dyDescent="0.25">
      <c r="B10" s="264" t="s">
        <v>78</v>
      </c>
      <c r="C10" s="140" t="s">
        <v>77</v>
      </c>
      <c r="D10" s="266" t="s">
        <v>76</v>
      </c>
      <c r="E10" s="253" t="s">
        <v>75</v>
      </c>
      <c r="F10" s="253" t="s">
        <v>74</v>
      </c>
    </row>
    <row r="11" spans="2:6" ht="33" customHeight="1" thickBot="1" x14ac:dyDescent="0.3">
      <c r="B11" s="265"/>
      <c r="C11" s="139" t="s">
        <v>73</v>
      </c>
      <c r="D11" s="267"/>
      <c r="E11" s="254"/>
      <c r="F11" s="254"/>
    </row>
    <row r="12" spans="2:6" ht="0.75" customHeight="1" x14ac:dyDescent="0.25">
      <c r="B12" s="268" t="s">
        <v>71</v>
      </c>
      <c r="C12" s="256" t="s">
        <v>99</v>
      </c>
      <c r="D12" s="269" t="s">
        <v>72</v>
      </c>
      <c r="E12" s="288" t="s">
        <v>98</v>
      </c>
      <c r="F12" s="255" t="s">
        <v>97</v>
      </c>
    </row>
    <row r="13" spans="2:6" ht="60" customHeight="1" x14ac:dyDescent="0.25">
      <c r="B13" s="291"/>
      <c r="C13" s="290"/>
      <c r="D13" s="271"/>
      <c r="E13" s="289"/>
      <c r="F13" s="270"/>
    </row>
    <row r="14" spans="2:6" ht="23.65" customHeight="1" x14ac:dyDescent="0.25">
      <c r="B14" s="291"/>
      <c r="C14" s="290"/>
      <c r="D14" s="271"/>
      <c r="E14" s="289"/>
      <c r="F14" s="270"/>
    </row>
    <row r="15" spans="2:6" ht="23.65" customHeight="1" x14ac:dyDescent="0.25">
      <c r="B15" s="291"/>
      <c r="C15" s="290"/>
      <c r="D15" s="271"/>
      <c r="E15" s="289"/>
      <c r="F15" s="270"/>
    </row>
    <row r="16" spans="2:6" ht="7.5" customHeight="1" x14ac:dyDescent="0.25">
      <c r="B16" s="291"/>
      <c r="C16" s="290"/>
      <c r="D16" s="271"/>
      <c r="E16" s="289"/>
      <c r="F16" s="270"/>
    </row>
    <row r="17" spans="2:6" ht="23.25" hidden="1" customHeight="1" thickBot="1" x14ac:dyDescent="0.25">
      <c r="B17" s="292"/>
      <c r="C17" s="293"/>
      <c r="D17" s="294"/>
      <c r="E17" s="295"/>
      <c r="F17" s="296"/>
    </row>
    <row r="18" spans="2:6" ht="7.5" customHeight="1" x14ac:dyDescent="0.25"/>
  </sheetData>
  <sheetProtection algorithmName="SHA-512" hashValue="s4MXhJz2Xq+QW5ez7akXSWdxZFBJVPndDKKzFFU0zgZ5DZKLB+Glybavy1wJzXh9ZJ6pYccCb0dyEPXjLup6Og==" saltValue="EVbumOgZpWqFQshCX0+Prg==" spinCount="100000" sheet="1" objects="1" scenarios="1"/>
  <mergeCells count="14">
    <mergeCell ref="D12:D17"/>
    <mergeCell ref="C12:C17"/>
    <mergeCell ref="B12:B17"/>
    <mergeCell ref="F12:F17"/>
    <mergeCell ref="E12:E17"/>
    <mergeCell ref="F10:F11"/>
    <mergeCell ref="B2:F2"/>
    <mergeCell ref="B3:F3"/>
    <mergeCell ref="B6:B7"/>
    <mergeCell ref="C8:D8"/>
    <mergeCell ref="C7:D7"/>
    <mergeCell ref="B10:B11"/>
    <mergeCell ref="D10:D11"/>
    <mergeCell ref="E10:E11"/>
  </mergeCells>
  <pageMargins left="0.7" right="0.7" top="0.75" bottom="0.75" header="0.3" footer="0.3"/>
  <pageSetup scale="9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35BD-77AF-4432-A60F-6D0278D611C6}">
  <sheetPr>
    <pageSetUpPr fitToPage="1"/>
  </sheetPr>
  <dimension ref="B1:H28"/>
  <sheetViews>
    <sheetView tabSelected="1" zoomScale="110" zoomScaleNormal="110" workbookViewId="0">
      <selection activeCell="D10" sqref="D10:G10"/>
    </sheetView>
  </sheetViews>
  <sheetFormatPr defaultColWidth="8.7109375" defaultRowHeight="15" x14ac:dyDescent="0.25"/>
  <cols>
    <col min="1" max="1" width="4.28515625" style="3" customWidth="1"/>
    <col min="2" max="2" width="3.42578125" style="3" customWidth="1"/>
    <col min="3" max="3" width="42.28515625" style="3" customWidth="1"/>
    <col min="4" max="4" width="1.7109375" style="48" customWidth="1"/>
    <col min="5" max="5" width="10.7109375" style="3" customWidth="1"/>
    <col min="6" max="6" width="1.5703125" style="3" customWidth="1"/>
    <col min="7" max="7" width="19.7109375" style="3" customWidth="1"/>
    <col min="8" max="16384" width="8.7109375" style="3"/>
  </cols>
  <sheetData>
    <row r="1" spans="2:8" ht="11.1" customHeight="1" x14ac:dyDescent="0.25"/>
    <row r="2" spans="2:8" ht="18.75" x14ac:dyDescent="0.3">
      <c r="B2" s="257" t="s">
        <v>34</v>
      </c>
      <c r="C2" s="257"/>
      <c r="D2" s="257"/>
      <c r="E2" s="257"/>
      <c r="F2" s="257"/>
      <c r="G2" s="257"/>
    </row>
    <row r="3" spans="2:8" ht="18.75" x14ac:dyDescent="0.3">
      <c r="B3" s="257" t="s">
        <v>35</v>
      </c>
      <c r="C3" s="257"/>
      <c r="D3" s="257"/>
      <c r="E3" s="257"/>
      <c r="F3" s="257"/>
      <c r="G3" s="257"/>
    </row>
    <row r="4" spans="2:8" x14ac:dyDescent="0.25">
      <c r="B4" s="259" t="s">
        <v>32</v>
      </c>
      <c r="C4" s="259"/>
      <c r="D4" s="259"/>
      <c r="E4" s="259"/>
      <c r="F4" s="259"/>
      <c r="G4" s="259"/>
    </row>
    <row r="5" spans="2:8" ht="5.0999999999999996" customHeight="1" x14ac:dyDescent="0.25">
      <c r="B5" s="1"/>
    </row>
    <row r="6" spans="2:8" ht="10.15" customHeight="1" x14ac:dyDescent="0.25">
      <c r="B6" s="49"/>
      <c r="C6" s="2"/>
      <c r="D6" s="50"/>
      <c r="E6" s="51"/>
      <c r="F6" s="49"/>
      <c r="G6" s="2"/>
    </row>
    <row r="7" spans="2:8" ht="10.15" customHeight="1" x14ac:dyDescent="0.25">
      <c r="B7" s="52"/>
      <c r="C7" s="53"/>
      <c r="D7" s="54"/>
      <c r="E7" s="55"/>
      <c r="F7" s="52"/>
      <c r="G7" s="53"/>
    </row>
    <row r="8" spans="2:8" x14ac:dyDescent="0.25">
      <c r="B8" s="52"/>
      <c r="C8" s="24" t="s">
        <v>0</v>
      </c>
      <c r="D8" s="272"/>
      <c r="E8" s="272"/>
      <c r="F8" s="272"/>
      <c r="G8" s="272"/>
    </row>
    <row r="9" spans="2:8" x14ac:dyDescent="0.25">
      <c r="B9" s="52"/>
      <c r="C9" s="24"/>
      <c r="D9" s="12"/>
      <c r="E9" s="10"/>
      <c r="F9" s="10"/>
      <c r="G9" s="137"/>
      <c r="H9" s="10"/>
    </row>
    <row r="10" spans="2:8" ht="30.6" customHeight="1" x14ac:dyDescent="0.25">
      <c r="B10" s="52"/>
      <c r="C10" s="27" t="s">
        <v>38</v>
      </c>
      <c r="D10" s="273"/>
      <c r="E10" s="273"/>
      <c r="F10" s="273"/>
      <c r="G10" s="273"/>
    </row>
    <row r="11" spans="2:8" x14ac:dyDescent="0.25">
      <c r="B11" s="52"/>
      <c r="C11" s="24"/>
      <c r="D11" s="56"/>
      <c r="E11" s="56"/>
      <c r="F11" s="56"/>
      <c r="G11" s="9"/>
    </row>
    <row r="12" spans="2:8" s="57" customFormat="1" x14ac:dyDescent="0.25">
      <c r="C12" s="57" t="s">
        <v>67</v>
      </c>
      <c r="E12" s="57" t="s">
        <v>64</v>
      </c>
    </row>
    <row r="13" spans="2:8" x14ac:dyDescent="0.25">
      <c r="B13" s="7"/>
      <c r="C13" s="58" t="s">
        <v>63</v>
      </c>
      <c r="D13" s="60"/>
      <c r="E13" s="37">
        <f>'3) New Home Construction'!U10</f>
        <v>0</v>
      </c>
      <c r="F13" s="7"/>
      <c r="G13" s="7"/>
    </row>
    <row r="14" spans="2:8" x14ac:dyDescent="0.25">
      <c r="B14" s="7"/>
      <c r="C14" s="58"/>
      <c r="D14" s="60"/>
      <c r="E14" s="37"/>
      <c r="F14" s="7"/>
      <c r="G14" s="7"/>
    </row>
    <row r="15" spans="2:8" x14ac:dyDescent="0.25">
      <c r="B15" s="7"/>
      <c r="C15" s="61" t="s">
        <v>33</v>
      </c>
      <c r="D15" s="60"/>
      <c r="E15" s="62">
        <f>SUM(E13:E14)</f>
        <v>0</v>
      </c>
      <c r="F15" s="7"/>
      <c r="G15" s="7"/>
    </row>
    <row r="16" spans="2:8" x14ac:dyDescent="0.25">
      <c r="B16" s="7"/>
      <c r="C16" s="61"/>
      <c r="D16" s="60"/>
      <c r="E16" s="62"/>
      <c r="F16" s="7"/>
      <c r="G16" s="7"/>
    </row>
    <row r="17" spans="2:7" x14ac:dyDescent="0.25">
      <c r="B17" s="7"/>
      <c r="C17" s="63" t="s">
        <v>95</v>
      </c>
      <c r="D17" s="60"/>
      <c r="E17" s="62"/>
      <c r="F17" s="7"/>
      <c r="G17" s="7"/>
    </row>
    <row r="18" spans="2:7" x14ac:dyDescent="0.25">
      <c r="B18" s="7"/>
      <c r="C18" s="7" t="s">
        <v>33</v>
      </c>
      <c r="D18" s="60"/>
      <c r="E18" s="62">
        <f>'3) New Home Construction'!J11</f>
        <v>0</v>
      </c>
      <c r="F18" s="7"/>
      <c r="G18" s="7"/>
    </row>
    <row r="19" spans="2:7" x14ac:dyDescent="0.25">
      <c r="B19" s="52"/>
      <c r="C19" s="7" t="s">
        <v>52</v>
      </c>
      <c r="D19" s="54"/>
      <c r="E19" s="287" t="e">
        <f>E22/E18</f>
        <v>#DIV/0!</v>
      </c>
      <c r="F19" s="52"/>
      <c r="G19" s="53"/>
    </row>
    <row r="20" spans="2:7" x14ac:dyDescent="0.25">
      <c r="B20" s="7"/>
      <c r="C20" s="7" t="s">
        <v>53</v>
      </c>
      <c r="D20" s="60"/>
      <c r="E20" s="64" t="e">
        <f>E23/E18</f>
        <v>#DIV/0!</v>
      </c>
      <c r="F20" s="7"/>
      <c r="G20" s="7"/>
    </row>
    <row r="21" spans="2:7" x14ac:dyDescent="0.25">
      <c r="B21" s="7"/>
      <c r="C21" s="7" t="s">
        <v>54</v>
      </c>
      <c r="D21" s="60"/>
      <c r="E21" s="64" t="e">
        <f>'3) New Home Construction'!J25/'3) New Home Construction'!J11</f>
        <v>#DIV/0!</v>
      </c>
      <c r="F21" s="7"/>
      <c r="G21" s="7"/>
    </row>
    <row r="22" spans="2:7" x14ac:dyDescent="0.25">
      <c r="B22" s="7"/>
      <c r="C22" s="7" t="s">
        <v>1</v>
      </c>
      <c r="D22" s="60"/>
      <c r="E22" s="64">
        <f>'3) New Home Construction'!TDC</f>
        <v>0</v>
      </c>
      <c r="F22" s="7"/>
      <c r="G22" s="7"/>
    </row>
    <row r="23" spans="2:7" x14ac:dyDescent="0.25">
      <c r="B23" s="7"/>
      <c r="C23" s="61" t="s">
        <v>37</v>
      </c>
      <c r="D23" s="59"/>
      <c r="E23" s="65">
        <f>'3) New Home Construction'!J65</f>
        <v>0</v>
      </c>
      <c r="F23" s="7"/>
      <c r="G23" s="138" t="str">
        <f>IF(E23&gt;2500000,"Over $2.5M Max Request","")</f>
        <v/>
      </c>
    </row>
    <row r="24" spans="2:7" x14ac:dyDescent="0.25">
      <c r="B24" s="7"/>
      <c r="C24" s="61" t="s">
        <v>40</v>
      </c>
      <c r="D24" s="11"/>
      <c r="E24" s="65">
        <f>'3) New Home Construction'!J67</f>
        <v>0</v>
      </c>
      <c r="F24" s="7"/>
      <c r="G24" s="7"/>
    </row>
    <row r="25" spans="2:7" x14ac:dyDescent="0.25">
      <c r="B25" s="7"/>
      <c r="C25" s="7" t="s">
        <v>56</v>
      </c>
      <c r="D25" s="60"/>
      <c r="E25" s="64">
        <f>E22-E24</f>
        <v>0</v>
      </c>
      <c r="F25" s="7"/>
      <c r="G25" s="7"/>
    </row>
    <row r="26" spans="2:7" x14ac:dyDescent="0.25">
      <c r="B26" s="7"/>
      <c r="C26" s="7"/>
      <c r="D26" s="11"/>
      <c r="E26" s="65"/>
      <c r="F26" s="7"/>
      <c r="G26" s="7"/>
    </row>
    <row r="27" spans="2:7" x14ac:dyDescent="0.25">
      <c r="B27" s="7"/>
      <c r="C27" s="7"/>
      <c r="D27" s="59"/>
      <c r="E27" s="7"/>
      <c r="F27" s="7"/>
      <c r="G27" s="7"/>
    </row>
    <row r="28" spans="2:7" ht="10.15" customHeight="1" x14ac:dyDescent="0.25">
      <c r="B28" s="49"/>
      <c r="C28" s="2"/>
      <c r="D28" s="50"/>
      <c r="E28" s="51"/>
      <c r="F28" s="49"/>
      <c r="G28" s="2"/>
    </row>
  </sheetData>
  <sheetProtection algorithmName="SHA-512" hashValue="rXmc3PVc6pKgZtzzqeqcLi2M7ccOuCAapN5Z8H2QlHwo1q6Xjd4j1Hl+vB0OFrvdSw5gdku174XxmtBoCydRJg==" saltValue="cYdw+wkakuKXjkSEo6n66g==" spinCount="100000" sheet="1" selectLockedCells="1"/>
  <mergeCells count="5">
    <mergeCell ref="D8:G8"/>
    <mergeCell ref="B2:G2"/>
    <mergeCell ref="B4:G4"/>
    <mergeCell ref="B3:G3"/>
    <mergeCell ref="D10:G10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47C9-A5EE-44EB-A3E0-2A10ED8AD85A}">
  <dimension ref="A1:AB73"/>
  <sheetViews>
    <sheetView zoomScale="120" zoomScaleNormal="120" zoomScaleSheetLayoutView="110" workbookViewId="0">
      <pane xSplit="4" ySplit="9" topLeftCell="E10" activePane="bottomRight" state="frozen"/>
      <selection pane="topRight" activeCell="E1" sqref="E1"/>
      <selection pane="bottomLeft" activeCell="A11" sqref="A11"/>
      <selection pane="bottomRight" activeCell="E10" sqref="E10"/>
    </sheetView>
  </sheetViews>
  <sheetFormatPr defaultColWidth="8.7109375" defaultRowHeight="15" x14ac:dyDescent="0.25"/>
  <cols>
    <col min="1" max="1" width="1.28515625" style="3" customWidth="1"/>
    <col min="2" max="2" width="43" style="3" customWidth="1"/>
    <col min="3" max="3" width="0.28515625" style="3" customWidth="1"/>
    <col min="4" max="4" width="1.5703125" style="3" customWidth="1"/>
    <col min="5" max="9" width="12.7109375" style="4" customWidth="1"/>
    <col min="10" max="10" width="12.28515625" style="3" customWidth="1"/>
    <col min="11" max="11" width="9.28515625" style="8" customWidth="1"/>
    <col min="12" max="12" width="9.28515625" style="68" customWidth="1"/>
    <col min="13" max="13" width="5.28515625" style="3" bestFit="1" customWidth="1"/>
    <col min="14" max="14" width="14.85546875" style="3" customWidth="1"/>
    <col min="15" max="15" width="7.5703125" style="3" customWidth="1"/>
    <col min="16" max="16" width="6.5703125" style="166" customWidth="1"/>
    <col min="17" max="20" width="6.5703125" style="3" customWidth="1"/>
    <col min="21" max="21" width="6" style="3" customWidth="1"/>
    <col min="22" max="22" width="7.5703125" style="3" customWidth="1"/>
    <col min="23" max="16384" width="8.7109375" style="3"/>
  </cols>
  <sheetData>
    <row r="1" spans="2:28" ht="7.5" customHeight="1" x14ac:dyDescent="0.25"/>
    <row r="2" spans="2:28" ht="21" x14ac:dyDescent="0.35">
      <c r="B2" s="69" t="s">
        <v>39</v>
      </c>
    </row>
    <row r="3" spans="2:28" ht="18.600000000000001" customHeight="1" x14ac:dyDescent="0.25">
      <c r="B3" s="36"/>
      <c r="C3" s="28"/>
      <c r="D3" s="28"/>
      <c r="E3" s="28"/>
      <c r="F3" s="3"/>
      <c r="G3" s="3"/>
      <c r="H3" s="3"/>
      <c r="I3" s="3"/>
      <c r="J3" s="28"/>
      <c r="K3" s="35"/>
      <c r="L3" s="34"/>
      <c r="P3" s="167"/>
    </row>
    <row r="4" spans="2:28" s="1" customFormat="1" x14ac:dyDescent="0.25">
      <c r="B4" s="1" t="s">
        <v>94</v>
      </c>
      <c r="E4" s="32"/>
      <c r="F4" s="32"/>
      <c r="G4" s="32"/>
      <c r="H4" s="32"/>
      <c r="I4" s="32"/>
      <c r="K4" s="70"/>
      <c r="L4" s="32"/>
      <c r="P4" s="168"/>
    </row>
    <row r="5" spans="2:28" s="1" customFormat="1" ht="1.9" customHeight="1" x14ac:dyDescent="0.25">
      <c r="B5" s="31"/>
      <c r="F5" s="32"/>
      <c r="H5" s="32"/>
      <c r="K5" s="70"/>
      <c r="L5" s="32"/>
      <c r="P5" s="168"/>
    </row>
    <row r="6" spans="2:28" s="1" customFormat="1" x14ac:dyDescent="0.25">
      <c r="B6" s="71">
        <f>OrgName</f>
        <v>0</v>
      </c>
      <c r="E6" s="274" t="s">
        <v>2</v>
      </c>
      <c r="F6" s="274"/>
      <c r="G6" s="274"/>
      <c r="H6" s="274"/>
      <c r="I6" s="274"/>
      <c r="K6" s="13"/>
      <c r="P6" s="168"/>
    </row>
    <row r="7" spans="2:28" s="1" customFormat="1" ht="5.65" customHeight="1" x14ac:dyDescent="0.25">
      <c r="E7" s="274"/>
      <c r="F7" s="274"/>
      <c r="G7" s="274"/>
      <c r="H7" s="274"/>
      <c r="I7" s="274"/>
      <c r="K7" s="13"/>
      <c r="P7" s="168"/>
    </row>
    <row r="8" spans="2:28" s="1" customFormat="1" ht="3" customHeight="1" x14ac:dyDescent="0.25">
      <c r="E8" s="32"/>
      <c r="F8" s="32"/>
      <c r="G8" s="32"/>
      <c r="H8" s="32"/>
      <c r="I8" s="32"/>
      <c r="K8" s="70"/>
      <c r="L8" s="32"/>
      <c r="P8" s="168"/>
    </row>
    <row r="9" spans="2:28" ht="26.25" x14ac:dyDescent="0.25">
      <c r="B9" s="49"/>
      <c r="C9" s="2"/>
      <c r="D9" s="2"/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226" t="s">
        <v>61</v>
      </c>
      <c r="K9" s="72" t="s">
        <v>3</v>
      </c>
      <c r="L9" s="73" t="s">
        <v>4</v>
      </c>
      <c r="N9" s="279"/>
      <c r="O9" s="280" t="s">
        <v>90</v>
      </c>
      <c r="P9" s="281" t="s">
        <v>5</v>
      </c>
      <c r="Q9" s="281" t="s">
        <v>6</v>
      </c>
      <c r="R9" s="281" t="s">
        <v>7</v>
      </c>
      <c r="S9" s="281" t="s">
        <v>8</v>
      </c>
      <c r="T9" s="281" t="s">
        <v>9</v>
      </c>
      <c r="U9" s="282" t="s">
        <v>66</v>
      </c>
    </row>
    <row r="10" spans="2:28" s="75" customFormat="1" ht="12.75" x14ac:dyDescent="0.2">
      <c r="B10" s="74" t="s">
        <v>41</v>
      </c>
      <c r="D10" s="77"/>
      <c r="E10" s="14"/>
      <c r="F10" s="14"/>
      <c r="G10" s="14"/>
      <c r="H10" s="14"/>
      <c r="I10" s="43"/>
      <c r="J10" s="33"/>
      <c r="K10" s="76"/>
      <c r="L10" s="76"/>
      <c r="M10" s="77"/>
      <c r="N10" s="283" t="s">
        <v>70</v>
      </c>
      <c r="O10" s="284">
        <v>99999</v>
      </c>
      <c r="P10" s="282">
        <f>IF(E12="Full Code Rehab",E11,0)</f>
        <v>0</v>
      </c>
      <c r="Q10" s="282">
        <f t="shared" ref="Q10:T10" si="0">IF(F12="Full Code Rehab",F11,0)</f>
        <v>0</v>
      </c>
      <c r="R10" s="282">
        <f t="shared" si="0"/>
        <v>0</v>
      </c>
      <c r="S10" s="282">
        <f t="shared" si="0"/>
        <v>0</v>
      </c>
      <c r="T10" s="282">
        <f t="shared" si="0"/>
        <v>0</v>
      </c>
      <c r="U10" s="285">
        <f>SUM(P10:T10)</f>
        <v>0</v>
      </c>
      <c r="V10" s="78"/>
      <c r="W10" s="77"/>
      <c r="X10" s="77"/>
      <c r="Y10" s="77"/>
      <c r="Z10" s="77"/>
      <c r="AA10" s="77"/>
    </row>
    <row r="11" spans="2:28" s="80" customFormat="1" ht="12.75" x14ac:dyDescent="0.2">
      <c r="B11" s="79" t="s">
        <v>51</v>
      </c>
      <c r="D11" s="78"/>
      <c r="E11" s="29"/>
      <c r="F11" s="29"/>
      <c r="G11" s="30"/>
      <c r="H11" s="30"/>
      <c r="I11" s="44"/>
      <c r="J11" s="227">
        <f>SUM(E11:I11)</f>
        <v>0</v>
      </c>
      <c r="K11" s="183"/>
      <c r="L11" s="81"/>
      <c r="M11" s="78"/>
      <c r="N11" s="283" t="s">
        <v>63</v>
      </c>
      <c r="O11" s="284">
        <v>120000</v>
      </c>
      <c r="P11" s="282">
        <f>IF(E12="New Construction",E11,0)</f>
        <v>0</v>
      </c>
      <c r="Q11" s="282">
        <f t="shared" ref="Q11:T11" si="1">IF(F12="New Construction",F11,0)</f>
        <v>0</v>
      </c>
      <c r="R11" s="282">
        <f t="shared" si="1"/>
        <v>0</v>
      </c>
      <c r="S11" s="282">
        <f t="shared" si="1"/>
        <v>0</v>
      </c>
      <c r="T11" s="282">
        <f t="shared" si="1"/>
        <v>0</v>
      </c>
      <c r="U11" s="285">
        <f>SUM(P11:T11)</f>
        <v>0</v>
      </c>
      <c r="V11" s="78"/>
      <c r="W11" s="78"/>
      <c r="X11" s="78"/>
      <c r="Y11" s="78"/>
      <c r="Z11" s="78"/>
      <c r="AA11" s="78"/>
    </row>
    <row r="12" spans="2:28" s="75" customFormat="1" ht="12.75" x14ac:dyDescent="0.2">
      <c r="B12" s="74" t="s">
        <v>10</v>
      </c>
      <c r="D12" s="77"/>
      <c r="E12" s="225"/>
      <c r="F12" s="225"/>
      <c r="G12" s="225"/>
      <c r="H12" s="225"/>
      <c r="I12" s="225"/>
      <c r="J12" s="82"/>
      <c r="K12" s="77"/>
      <c r="L12" s="77"/>
      <c r="M12" s="77"/>
      <c r="N12" s="283" t="s">
        <v>89</v>
      </c>
      <c r="O12" s="284">
        <v>140000</v>
      </c>
      <c r="P12" s="282">
        <f>IF(E12="Reconstruction/Demo",E11,0)</f>
        <v>0</v>
      </c>
      <c r="Q12" s="282">
        <f>IF(F12="Reconstruction/Demo",F11,0)</f>
        <v>0</v>
      </c>
      <c r="R12" s="282">
        <f>IF(G12="Reconstruction/Demo",G11,0)</f>
        <v>0</v>
      </c>
      <c r="S12" s="282">
        <f>IF(H12="Reconstruction/Demo",H11,0)</f>
        <v>0</v>
      </c>
      <c r="T12" s="282">
        <f>IF(I12="Reconstruction/Demo",I11,0)</f>
        <v>0</v>
      </c>
      <c r="U12" s="285">
        <f>SUM(P12:T12)</f>
        <v>0</v>
      </c>
      <c r="V12" s="78"/>
      <c r="W12" s="77"/>
      <c r="X12" s="77"/>
      <c r="Y12" s="77"/>
      <c r="Z12" s="77"/>
      <c r="AA12" s="77"/>
    </row>
    <row r="13" spans="2:28" s="75" customFormat="1" ht="12.75" x14ac:dyDescent="0.2">
      <c r="B13" s="179" t="s">
        <v>86</v>
      </c>
      <c r="C13" s="180"/>
      <c r="D13" s="184"/>
      <c r="E13" s="181">
        <v>120000</v>
      </c>
      <c r="F13" s="181">
        <v>120000</v>
      </c>
      <c r="G13" s="181">
        <v>120000</v>
      </c>
      <c r="H13" s="181">
        <v>120000</v>
      </c>
      <c r="I13" s="182">
        <v>120000</v>
      </c>
      <c r="J13" s="82"/>
      <c r="K13" s="77"/>
      <c r="L13" s="77"/>
      <c r="M13" s="77"/>
      <c r="N13" s="283"/>
      <c r="O13" s="284"/>
      <c r="P13" s="283"/>
      <c r="Q13" s="283"/>
      <c r="R13" s="286" t="s">
        <v>65</v>
      </c>
      <c r="S13" s="286"/>
      <c r="T13" s="286"/>
      <c r="U13" s="285">
        <f>SUM(U10:U12)</f>
        <v>0</v>
      </c>
      <c r="V13" s="78"/>
      <c r="W13" s="77"/>
      <c r="X13" s="77"/>
      <c r="Y13" s="77"/>
      <c r="Z13" s="77"/>
      <c r="AA13" s="77"/>
    </row>
    <row r="14" spans="2:28" s="75" customFormat="1" ht="12.75" x14ac:dyDescent="0.2">
      <c r="B14" s="74" t="s">
        <v>11</v>
      </c>
      <c r="D14" s="77"/>
      <c r="E14" s="15"/>
      <c r="F14" s="15"/>
      <c r="G14" s="16"/>
      <c r="H14" s="16"/>
      <c r="I14" s="46"/>
      <c r="J14" s="215">
        <f>SUM(E14:I14)</f>
        <v>0</v>
      </c>
      <c r="K14" s="185"/>
      <c r="L14" s="83" t="e">
        <f>AVERAGEIF(E14:I14,"&lt;&gt;0")</f>
        <v>#DIV/0!</v>
      </c>
      <c r="M14" s="77"/>
      <c r="N14" s="283"/>
      <c r="O14" s="279"/>
      <c r="P14" s="283"/>
      <c r="Q14" s="283"/>
      <c r="R14" s="283"/>
      <c r="S14" s="283"/>
      <c r="T14" s="283"/>
      <c r="U14" s="283"/>
      <c r="W14" s="78"/>
      <c r="X14" s="77"/>
      <c r="Y14" s="77"/>
      <c r="Z14" s="77"/>
      <c r="AA14" s="77"/>
      <c r="AB14" s="77"/>
    </row>
    <row r="15" spans="2:28" s="75" customFormat="1" ht="12.75" x14ac:dyDescent="0.2">
      <c r="B15" s="74" t="s">
        <v>12</v>
      </c>
      <c r="D15" s="77"/>
      <c r="E15" s="17"/>
      <c r="F15" s="17"/>
      <c r="G15" s="17"/>
      <c r="H15" s="17"/>
      <c r="I15" s="45"/>
      <c r="J15" s="228"/>
      <c r="K15" s="186"/>
      <c r="L15" s="84" t="e">
        <f>AVERAGEIF(E15:I15,"&lt;&gt;0")</f>
        <v>#DIV/0!</v>
      </c>
      <c r="M15" s="77"/>
      <c r="N15" s="77"/>
      <c r="O15" s="152"/>
      <c r="P15" s="169"/>
      <c r="Q15" s="152"/>
      <c r="R15" s="152"/>
      <c r="S15" s="152"/>
      <c r="T15" s="152"/>
      <c r="U15" s="152"/>
      <c r="V15" s="153"/>
      <c r="W15" s="77"/>
      <c r="X15" s="77"/>
      <c r="Y15" s="77"/>
      <c r="Z15" s="77"/>
      <c r="AA15" s="77"/>
      <c r="AB15" s="77"/>
    </row>
    <row r="16" spans="2:28" s="75" customFormat="1" ht="12.75" x14ac:dyDescent="0.2">
      <c r="B16" s="74" t="s">
        <v>13</v>
      </c>
      <c r="D16" s="77"/>
      <c r="E16" s="18"/>
      <c r="F16" s="18"/>
      <c r="G16" s="18"/>
      <c r="H16" s="18"/>
      <c r="I16" s="47"/>
      <c r="J16" s="228"/>
      <c r="K16" s="186"/>
      <c r="L16" s="84" t="e">
        <f>AVERAGEIF(E16:I16,"&lt;&gt;0")</f>
        <v>#DIV/0!</v>
      </c>
      <c r="M16" s="77"/>
      <c r="N16" s="77"/>
      <c r="O16" s="77"/>
      <c r="P16" s="222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s="75" customFormat="1" ht="8.1" customHeight="1" x14ac:dyDescent="0.2">
      <c r="B17" s="85"/>
      <c r="D17" s="77"/>
      <c r="E17" s="86"/>
      <c r="F17" s="86"/>
      <c r="G17" s="86"/>
      <c r="H17" s="86"/>
      <c r="I17" s="87"/>
      <c r="J17" s="229"/>
      <c r="K17" s="187"/>
      <c r="L17" s="82"/>
      <c r="M17" s="77"/>
      <c r="N17" s="152"/>
      <c r="O17" s="223"/>
      <c r="P17" s="222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</row>
    <row r="18" spans="1:28" x14ac:dyDescent="0.25">
      <c r="A18" s="75"/>
      <c r="B18" s="188" t="s">
        <v>57</v>
      </c>
      <c r="C18" s="189"/>
      <c r="D18" s="190"/>
      <c r="E18" s="159"/>
      <c r="F18" s="159"/>
      <c r="G18" s="159"/>
      <c r="H18" s="159"/>
      <c r="I18" s="159"/>
      <c r="J18" s="230"/>
      <c r="K18" s="159"/>
      <c r="L18" s="73"/>
      <c r="M18" s="7"/>
      <c r="N18" s="152"/>
      <c r="O18" s="223"/>
      <c r="P18" s="224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s="75" customFormat="1" ht="12.75" x14ac:dyDescent="0.2">
      <c r="B19" s="88" t="s">
        <v>14</v>
      </c>
      <c r="D19" s="77"/>
      <c r="E19" s="19"/>
      <c r="F19" s="19"/>
      <c r="G19" s="19"/>
      <c r="H19" s="19"/>
      <c r="I19" s="19"/>
      <c r="J19" s="231">
        <f>(E19*$E$11)+(F19*$F$11)+(G19*$G$11)+(H19*$H$11)+(I19*$I$11)</f>
        <v>0</v>
      </c>
      <c r="K19" s="154" t="e">
        <f t="shared" ref="K19:K26" si="2">J19/TDC</f>
        <v>#DIV/0!</v>
      </c>
      <c r="L19" s="89" t="str">
        <f t="shared" ref="L19:L26" si="3">IFERROR(AVERAGE(E19:I19),"")</f>
        <v/>
      </c>
      <c r="M19" s="77"/>
      <c r="N19" s="152"/>
      <c r="O19" s="223"/>
      <c r="P19" s="222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</row>
    <row r="20" spans="1:28" s="75" customFormat="1" ht="12.75" x14ac:dyDescent="0.2">
      <c r="B20" s="90" t="s">
        <v>15</v>
      </c>
      <c r="D20" s="77"/>
      <c r="E20" s="19"/>
      <c r="F20" s="19"/>
      <c r="G20" s="19"/>
      <c r="H20" s="19"/>
      <c r="I20" s="19"/>
      <c r="J20" s="231">
        <f>(E20*$E$11)+(F20*$F$11)+(G20*$G$11)+(H20*$H$11)+(I20*$I$11)</f>
        <v>0</v>
      </c>
      <c r="K20" s="154" t="e">
        <f t="shared" si="2"/>
        <v>#DIV/0!</v>
      </c>
      <c r="L20" s="89" t="str">
        <f>IFERROR(AVERAGE(E20:I20),"")</f>
        <v/>
      </c>
      <c r="M20" s="77"/>
      <c r="N20" s="77"/>
      <c r="O20" s="77"/>
      <c r="P20" s="222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8" s="75" customFormat="1" ht="12.75" x14ac:dyDescent="0.2">
      <c r="B21" s="90" t="s">
        <v>93</v>
      </c>
      <c r="D21" s="77"/>
      <c r="E21" s="20"/>
      <c r="F21" s="20"/>
      <c r="G21" s="20"/>
      <c r="H21" s="20"/>
      <c r="I21" s="20"/>
      <c r="J21" s="231">
        <f t="shared" ref="J21:J25" si="4">(E21*$E$11)+(F21*$F$11)+(G21*$G$11)+(H21*$H$11)+(I21*$I$11)</f>
        <v>0</v>
      </c>
      <c r="K21" s="154" t="e">
        <f t="shared" si="2"/>
        <v>#DIV/0!</v>
      </c>
      <c r="L21" s="89" t="str">
        <f t="shared" si="3"/>
        <v/>
      </c>
      <c r="M21" s="77"/>
      <c r="N21" s="77"/>
      <c r="O21" s="77"/>
      <c r="P21" s="170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</row>
    <row r="22" spans="1:28" s="75" customFormat="1" ht="12.75" x14ac:dyDescent="0.2">
      <c r="B22" s="90" t="s">
        <v>16</v>
      </c>
      <c r="D22" s="77"/>
      <c r="E22" s="19"/>
      <c r="F22" s="19"/>
      <c r="G22" s="19"/>
      <c r="H22" s="19"/>
      <c r="I22" s="19"/>
      <c r="J22" s="231">
        <f t="shared" si="4"/>
        <v>0</v>
      </c>
      <c r="K22" s="154" t="e">
        <f t="shared" si="2"/>
        <v>#DIV/0!</v>
      </c>
      <c r="L22" s="89" t="str">
        <f t="shared" si="3"/>
        <v/>
      </c>
      <c r="M22" s="77"/>
      <c r="N22" s="77"/>
      <c r="O22" s="77"/>
      <c r="P22" s="170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s="75" customFormat="1" ht="12.75" x14ac:dyDescent="0.2">
      <c r="B23" s="90" t="s">
        <v>17</v>
      </c>
      <c r="D23" s="77"/>
      <c r="E23" s="19"/>
      <c r="F23" s="19"/>
      <c r="G23" s="19"/>
      <c r="H23" s="19"/>
      <c r="I23" s="19"/>
      <c r="J23" s="231">
        <f t="shared" si="4"/>
        <v>0</v>
      </c>
      <c r="K23" s="154" t="e">
        <f t="shared" si="2"/>
        <v>#DIV/0!</v>
      </c>
      <c r="L23" s="89" t="str">
        <f t="shared" si="3"/>
        <v/>
      </c>
      <c r="M23" s="77"/>
      <c r="N23" s="77"/>
      <c r="O23" s="77"/>
      <c r="P23" s="170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8" s="75" customFormat="1" ht="12.75" x14ac:dyDescent="0.2">
      <c r="B24" s="90" t="s">
        <v>18</v>
      </c>
      <c r="D24" s="77"/>
      <c r="E24" s="19"/>
      <c r="F24" s="19"/>
      <c r="G24" s="19"/>
      <c r="H24" s="19"/>
      <c r="I24" s="19"/>
      <c r="J24" s="231">
        <f t="shared" si="4"/>
        <v>0</v>
      </c>
      <c r="K24" s="154" t="e">
        <f t="shared" si="2"/>
        <v>#DIV/0!</v>
      </c>
      <c r="L24" s="89" t="str">
        <f t="shared" si="3"/>
        <v/>
      </c>
      <c r="M24" s="77"/>
      <c r="N24" s="77"/>
      <c r="O24" s="77"/>
      <c r="P24" s="170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8" s="75" customFormat="1" ht="12.75" x14ac:dyDescent="0.2">
      <c r="B25" s="91" t="s">
        <v>19</v>
      </c>
      <c r="D25" s="77"/>
      <c r="E25" s="19"/>
      <c r="F25" s="19"/>
      <c r="G25" s="19"/>
      <c r="H25" s="19"/>
      <c r="I25" s="19"/>
      <c r="J25" s="231">
        <f t="shared" si="4"/>
        <v>0</v>
      </c>
      <c r="K25" s="154" t="e">
        <f t="shared" si="2"/>
        <v>#DIV/0!</v>
      </c>
      <c r="L25" s="89" t="str">
        <f t="shared" si="3"/>
        <v/>
      </c>
      <c r="M25" s="39" t="e">
        <f>J25/TDC</f>
        <v>#DIV/0!</v>
      </c>
      <c r="N25" s="38" t="s">
        <v>85</v>
      </c>
      <c r="O25" s="135" t="e">
        <f>IF(M25&gt;0.2,"Cannot go over 20% in RHTF Production Fee.","")</f>
        <v>#DIV/0!</v>
      </c>
      <c r="P25" s="172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28" s="80" customFormat="1" ht="12.75" x14ac:dyDescent="0.2">
      <c r="B26" s="92" t="s">
        <v>20</v>
      </c>
      <c r="D26" s="78"/>
      <c r="E26" s="93" t="str">
        <f>IF(SUM(E19:E25)=0,"0",SUM(E19:E25))</f>
        <v>0</v>
      </c>
      <c r="F26" s="93" t="str">
        <f t="shared" ref="F26:G26" si="5">IF(SUM(F19:F25)=0,"0",SUM(F19:F25))</f>
        <v>0</v>
      </c>
      <c r="G26" s="93" t="str">
        <f t="shared" si="5"/>
        <v>0</v>
      </c>
      <c r="H26" s="93" t="str">
        <f t="shared" ref="H26:I26" si="6">IF(SUM(H19:H25)=0,"0",SUM(H19:H25))</f>
        <v>0</v>
      </c>
      <c r="I26" s="93" t="str">
        <f t="shared" si="6"/>
        <v>0</v>
      </c>
      <c r="J26" s="231">
        <f>SUM(J19:J25)</f>
        <v>0</v>
      </c>
      <c r="K26" s="155" t="e">
        <f t="shared" si="2"/>
        <v>#DIV/0!</v>
      </c>
      <c r="L26" s="94" t="str">
        <f t="shared" si="3"/>
        <v/>
      </c>
      <c r="M26" s="78"/>
      <c r="N26" s="78"/>
      <c r="O26" s="135" t="str">
        <f>IF(L25&gt;20000,"Cannot go over $20K in RHTF Production Fee.", "")</f>
        <v>Cannot go over $20K in RHTF Production Fee.</v>
      </c>
      <c r="P26" s="172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75" customFormat="1" ht="8.65" customHeight="1" x14ac:dyDescent="0.2">
      <c r="B27" s="92"/>
      <c r="D27" s="77"/>
      <c r="E27" s="82"/>
      <c r="F27" s="82"/>
      <c r="G27" s="82"/>
      <c r="H27" s="82"/>
      <c r="I27" s="82"/>
      <c r="J27" s="92"/>
      <c r="K27" s="191"/>
      <c r="L27" s="82"/>
      <c r="M27" s="77"/>
      <c r="N27" s="77"/>
      <c r="O27" s="77"/>
      <c r="P27" s="170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</row>
    <row r="28" spans="1:28" x14ac:dyDescent="0.25">
      <c r="A28" s="75"/>
      <c r="B28" s="188" t="s">
        <v>58</v>
      </c>
      <c r="C28" s="189"/>
      <c r="D28" s="190"/>
      <c r="E28" s="95"/>
      <c r="F28" s="159"/>
      <c r="G28" s="159"/>
      <c r="H28" s="159"/>
      <c r="I28" s="159"/>
      <c r="J28" s="230"/>
      <c r="K28" s="159"/>
      <c r="L28" s="73"/>
      <c r="M28" s="7"/>
      <c r="N28" s="7"/>
      <c r="O28" s="7"/>
      <c r="P28" s="171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s="75" customFormat="1" ht="12.75" x14ac:dyDescent="0.2">
      <c r="B29" s="96" t="s">
        <v>91</v>
      </c>
      <c r="D29" s="77"/>
      <c r="E29" s="19"/>
      <c r="F29" s="19"/>
      <c r="G29" s="19"/>
      <c r="H29" s="19"/>
      <c r="I29" s="40"/>
      <c r="J29" s="231">
        <f t="shared" ref="J29:J34" si="7">(E29*$E$11)+(F29*$F$11)+(G29*$G$11)+(H29*$H$11)+(I29*$I$11)</f>
        <v>0</v>
      </c>
      <c r="K29" s="154" t="e">
        <f t="shared" ref="K29:K34" si="8">J29/TDC</f>
        <v>#DIV/0!</v>
      </c>
      <c r="L29" s="89" t="str">
        <f t="shared" ref="L29:L34" si="9">IFERROR(AVERAGE(E29:I29),"")</f>
        <v/>
      </c>
      <c r="M29" s="77"/>
      <c r="N29" s="77"/>
      <c r="O29" s="77"/>
      <c r="P29" s="170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28" s="75" customFormat="1" ht="12.75" x14ac:dyDescent="0.2">
      <c r="B30" s="97" t="s">
        <v>55</v>
      </c>
      <c r="D30" s="77"/>
      <c r="E30" s="21"/>
      <c r="F30" s="21"/>
      <c r="G30" s="21"/>
      <c r="H30" s="21"/>
      <c r="I30" s="41"/>
      <c r="J30" s="231">
        <f t="shared" si="7"/>
        <v>0</v>
      </c>
      <c r="K30" s="154" t="e">
        <f t="shared" si="8"/>
        <v>#DIV/0!</v>
      </c>
      <c r="L30" s="89" t="str">
        <f t="shared" si="9"/>
        <v/>
      </c>
      <c r="M30" s="77"/>
      <c r="N30" s="77"/>
      <c r="O30" s="77"/>
      <c r="P30" s="170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s="75" customFormat="1" ht="12.75" x14ac:dyDescent="0.2">
      <c r="B31" s="22" t="s">
        <v>62</v>
      </c>
      <c r="D31" s="77"/>
      <c r="E31" s="19"/>
      <c r="F31" s="23"/>
      <c r="G31" s="23"/>
      <c r="H31" s="23"/>
      <c r="I31" s="42"/>
      <c r="J31" s="231">
        <f t="shared" si="7"/>
        <v>0</v>
      </c>
      <c r="K31" s="154" t="e">
        <f t="shared" si="8"/>
        <v>#DIV/0!</v>
      </c>
      <c r="L31" s="89" t="str">
        <f t="shared" si="9"/>
        <v/>
      </c>
      <c r="M31" s="77"/>
      <c r="N31" s="77"/>
      <c r="O31" s="77"/>
      <c r="P31" s="170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28" s="75" customFormat="1" ht="12.75" x14ac:dyDescent="0.2">
      <c r="B32" s="22" t="s">
        <v>62</v>
      </c>
      <c r="D32" s="77"/>
      <c r="E32" s="19"/>
      <c r="F32" s="23"/>
      <c r="G32" s="23"/>
      <c r="H32" s="23"/>
      <c r="I32" s="42"/>
      <c r="J32" s="231">
        <f t="shared" si="7"/>
        <v>0</v>
      </c>
      <c r="K32" s="154" t="e">
        <f t="shared" si="8"/>
        <v>#DIV/0!</v>
      </c>
      <c r="L32" s="89" t="str">
        <f t="shared" si="9"/>
        <v/>
      </c>
      <c r="M32" s="77"/>
      <c r="N32" s="77"/>
      <c r="O32" s="77"/>
      <c r="P32" s="170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s="75" customFormat="1" ht="12.75" x14ac:dyDescent="0.2">
      <c r="B33" s="22" t="s">
        <v>62</v>
      </c>
      <c r="D33" s="77"/>
      <c r="E33" s="19"/>
      <c r="F33" s="23"/>
      <c r="G33" s="23"/>
      <c r="H33" s="23"/>
      <c r="I33" s="42"/>
      <c r="J33" s="231">
        <f t="shared" si="7"/>
        <v>0</v>
      </c>
      <c r="K33" s="154" t="e">
        <f t="shared" si="8"/>
        <v>#DIV/0!</v>
      </c>
      <c r="L33" s="89" t="str">
        <f t="shared" si="9"/>
        <v/>
      </c>
      <c r="M33" s="77"/>
      <c r="N33" s="77"/>
      <c r="O33" s="77"/>
      <c r="P33" s="170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28" s="80" customFormat="1" ht="12.75" x14ac:dyDescent="0.2">
      <c r="B34" s="92" t="s">
        <v>21</v>
      </c>
      <c r="D34" s="78"/>
      <c r="E34" s="93" t="str">
        <f>IF(SUM(E29:E33)=0,"0",SUM(E29:E33))</f>
        <v>0</v>
      </c>
      <c r="F34" s="93" t="str">
        <f>IF(SUM(F29:F33)=0,"0",SUM(F29:F33))</f>
        <v>0</v>
      </c>
      <c r="G34" s="93" t="str">
        <f>IF(SUM(G29:G33)=0,"0",SUM(G29:G33))</f>
        <v>0</v>
      </c>
      <c r="H34" s="93" t="str">
        <f>IF(SUM(H29:H33)=0,"0",SUM(H29:H33))</f>
        <v>0</v>
      </c>
      <c r="I34" s="93" t="str">
        <f>IF(SUM(I29:I33)=0,"0",SUM(I29:I33))</f>
        <v>0</v>
      </c>
      <c r="J34" s="231">
        <f t="shared" si="7"/>
        <v>0</v>
      </c>
      <c r="K34" s="155" t="e">
        <f t="shared" si="8"/>
        <v>#DIV/0!</v>
      </c>
      <c r="L34" s="94" t="str">
        <f t="shared" si="9"/>
        <v/>
      </c>
      <c r="M34" s="78"/>
      <c r="N34" s="78"/>
      <c r="O34" s="78"/>
      <c r="P34" s="173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28" s="75" customFormat="1" ht="1.9" customHeight="1" x14ac:dyDescent="0.2">
      <c r="B35" s="92"/>
      <c r="D35" s="77"/>
      <c r="E35" s="82"/>
      <c r="F35" s="82"/>
      <c r="G35" s="82"/>
      <c r="H35" s="82"/>
      <c r="I35" s="82"/>
      <c r="J35" s="232"/>
      <c r="K35" s="156"/>
      <c r="L35" s="82"/>
      <c r="M35" s="77"/>
      <c r="N35" s="77"/>
      <c r="O35" s="77"/>
      <c r="P35" s="170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8" s="99" customFormat="1" ht="12.75" x14ac:dyDescent="0.2">
      <c r="B36" s="98" t="s">
        <v>22</v>
      </c>
      <c r="D36" s="101"/>
      <c r="E36" s="98">
        <f>E34-E26</f>
        <v>0</v>
      </c>
      <c r="F36" s="98">
        <f t="shared" ref="F36:J36" si="10">F34-F26</f>
        <v>0</v>
      </c>
      <c r="G36" s="98">
        <f t="shared" si="10"/>
        <v>0</v>
      </c>
      <c r="H36" s="98">
        <f t="shared" si="10"/>
        <v>0</v>
      </c>
      <c r="I36" s="98">
        <f t="shared" si="10"/>
        <v>0</v>
      </c>
      <c r="J36" s="233">
        <f t="shared" si="10"/>
        <v>0</v>
      </c>
      <c r="K36" s="157" t="e">
        <f>J36/TDC</f>
        <v>#DIV/0!</v>
      </c>
      <c r="L36" s="100"/>
      <c r="M36" s="101"/>
      <c r="N36" s="101"/>
      <c r="O36" s="101"/>
      <c r="P36" s="174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1:28" s="75" customFormat="1" ht="10.5" customHeight="1" x14ac:dyDescent="0.2">
      <c r="B37" s="77"/>
      <c r="D37" s="77"/>
      <c r="E37" s="82"/>
      <c r="F37" s="82"/>
      <c r="G37" s="82"/>
      <c r="H37" s="82"/>
      <c r="I37" s="82"/>
      <c r="J37" s="78"/>
      <c r="K37" s="158"/>
      <c r="L37" s="82"/>
      <c r="M37" s="77"/>
      <c r="N37" s="77"/>
      <c r="O37" s="77"/>
      <c r="P37" s="170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 x14ac:dyDescent="0.25">
      <c r="A38" s="75"/>
      <c r="B38" s="188" t="s">
        <v>59</v>
      </c>
      <c r="C38" s="189"/>
      <c r="D38" s="190"/>
      <c r="E38" s="95"/>
      <c r="F38" s="159"/>
      <c r="G38" s="159"/>
      <c r="H38" s="159"/>
      <c r="I38" s="159"/>
      <c r="J38" s="230"/>
      <c r="K38" s="159"/>
      <c r="L38" s="73"/>
      <c r="M38" s="77"/>
      <c r="N38" s="7"/>
      <c r="O38" s="7"/>
      <c r="P38" s="171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s="75" customFormat="1" ht="12.75" x14ac:dyDescent="0.2">
      <c r="B39" s="97" t="s">
        <v>42</v>
      </c>
      <c r="C39" s="102"/>
      <c r="D39" s="77"/>
      <c r="E39" s="103">
        <f>E30</f>
        <v>0</v>
      </c>
      <c r="F39" s="103">
        <f>F30</f>
        <v>0</v>
      </c>
      <c r="G39" s="103">
        <f>G30</f>
        <v>0</v>
      </c>
      <c r="H39" s="103">
        <f>H30</f>
        <v>0</v>
      </c>
      <c r="I39" s="104">
        <f>I30</f>
        <v>0</v>
      </c>
      <c r="J39" s="231">
        <f t="shared" ref="J39:J47" si="11">(E39*$E$11)+(F39*$F$11)+(G39*$G$11)+(H39*$H$11)+(I39*$I$11)</f>
        <v>0</v>
      </c>
      <c r="K39" s="154" t="e">
        <f>J39/TDC</f>
        <v>#DIV/0!</v>
      </c>
      <c r="L39" s="89">
        <f t="shared" ref="L39:L47" si="12">IFERROR(AVERAGE(E39:I39),"")</f>
        <v>0</v>
      </c>
      <c r="M39" s="77"/>
      <c r="N39" s="77"/>
      <c r="O39" s="77"/>
      <c r="P39" s="170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40" spans="1:28" s="75" customFormat="1" ht="12.75" x14ac:dyDescent="0.2">
      <c r="B40" s="134" t="s">
        <v>43</v>
      </c>
      <c r="C40" s="105"/>
      <c r="D40" s="77"/>
      <c r="E40" s="67"/>
      <c r="F40" s="103">
        <f>E41-E53</f>
        <v>0</v>
      </c>
      <c r="G40" s="103">
        <f>(F40+F41)-F53</f>
        <v>0</v>
      </c>
      <c r="H40" s="103">
        <f>G40+G41-G53</f>
        <v>0</v>
      </c>
      <c r="I40" s="104">
        <f>H40+H41-H53</f>
        <v>0</v>
      </c>
      <c r="J40" s="231">
        <f t="shared" si="11"/>
        <v>0</v>
      </c>
      <c r="K40" s="160" t="e">
        <f t="shared" ref="K40" si="13">J40/TDC</f>
        <v>#DIV/0!</v>
      </c>
      <c r="L40" s="106">
        <f t="shared" si="12"/>
        <v>0</v>
      </c>
      <c r="M40" s="135"/>
      <c r="N40" s="77"/>
      <c r="O40" s="77"/>
      <c r="P40" s="170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</row>
    <row r="41" spans="1:28" s="75" customFormat="1" ht="12.75" x14ac:dyDescent="0.2">
      <c r="B41" s="97" t="s">
        <v>44</v>
      </c>
      <c r="C41" s="102"/>
      <c r="D41" s="77"/>
      <c r="E41" s="21"/>
      <c r="F41" s="21"/>
      <c r="G41" s="21"/>
      <c r="H41" s="21"/>
      <c r="I41" s="41"/>
      <c r="J41" s="231">
        <f t="shared" si="11"/>
        <v>0</v>
      </c>
      <c r="K41" s="154" t="e">
        <f t="shared" ref="K41" si="14">J41/TDC</f>
        <v>#DIV/0!</v>
      </c>
      <c r="L41" s="89" t="str">
        <f t="shared" si="12"/>
        <v/>
      </c>
      <c r="M41" s="77"/>
      <c r="N41" s="77"/>
      <c r="O41" s="77"/>
      <c r="P41" s="170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1:28" s="75" customFormat="1" ht="12.75" x14ac:dyDescent="0.2">
      <c r="B42" s="107" t="s">
        <v>87</v>
      </c>
      <c r="C42" s="107"/>
      <c r="D42" s="77"/>
      <c r="E42" s="19"/>
      <c r="F42" s="19"/>
      <c r="G42" s="19"/>
      <c r="H42" s="19"/>
      <c r="I42" s="40"/>
      <c r="J42" s="231">
        <f>(E42*$E$11)+(F42*$F$11)+(G42*$G$11)+(H42*$H$11)+(I42*$I$11)</f>
        <v>0</v>
      </c>
      <c r="K42" s="154" t="e">
        <f t="shared" ref="K42:K44" si="15">J42/TDC</f>
        <v>#DIV/0!</v>
      </c>
      <c r="L42" s="89" t="str">
        <f>IFERROR(AVERAGE(E42:I42),"")</f>
        <v/>
      </c>
      <c r="M42" s="77"/>
      <c r="N42" s="77"/>
      <c r="O42" s="77"/>
      <c r="P42" s="170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</row>
    <row r="43" spans="1:28" s="75" customFormat="1" ht="12.75" x14ac:dyDescent="0.2">
      <c r="B43" s="22" t="s">
        <v>62</v>
      </c>
      <c r="C43" s="108"/>
      <c r="D43" s="77"/>
      <c r="E43" s="19"/>
      <c r="F43" s="19"/>
      <c r="G43" s="19"/>
      <c r="H43" s="19"/>
      <c r="I43" s="40"/>
      <c r="J43" s="231">
        <f>(E43*$E$11)+(F43*$F$11)+(G43*$G$11)+(H43*$H$11)+(I43*$I$11)</f>
        <v>0</v>
      </c>
      <c r="K43" s="154" t="e">
        <f t="shared" si="15"/>
        <v>#DIV/0!</v>
      </c>
      <c r="L43" s="89" t="str">
        <f>IFERROR(AVERAGE(E43:I43),"")</f>
        <v/>
      </c>
      <c r="M43" s="77"/>
      <c r="N43" s="77"/>
      <c r="O43" s="77"/>
      <c r="P43" s="170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</row>
    <row r="44" spans="1:28" s="75" customFormat="1" ht="12.75" x14ac:dyDescent="0.2">
      <c r="B44" s="22" t="s">
        <v>62</v>
      </c>
      <c r="C44" s="108"/>
      <c r="D44" s="77"/>
      <c r="E44" s="19"/>
      <c r="F44" s="23"/>
      <c r="G44" s="23"/>
      <c r="H44" s="23"/>
      <c r="I44" s="40"/>
      <c r="J44" s="231">
        <f>(E44*$E$11)+(F44*$F$11)+(G44*$G$11)+(H44*$H$11)+(I44*$I$11)</f>
        <v>0</v>
      </c>
      <c r="K44" s="154" t="e">
        <f t="shared" si="15"/>
        <v>#DIV/0!</v>
      </c>
      <c r="L44" s="89" t="str">
        <f>IFERROR(AVERAGE(E44:I44),"")</f>
        <v/>
      </c>
      <c r="M44" s="77"/>
      <c r="N44" s="77"/>
      <c r="O44" s="77"/>
      <c r="P44" s="170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</row>
    <row r="45" spans="1:28" s="80" customFormat="1" ht="12.75" x14ac:dyDescent="0.2">
      <c r="B45" s="109" t="s">
        <v>23</v>
      </c>
      <c r="C45" s="110"/>
      <c r="D45" s="78"/>
      <c r="E45" s="111">
        <f>SUM(E39:E44)</f>
        <v>0</v>
      </c>
      <c r="F45" s="111">
        <f>SUM(F39:F44)</f>
        <v>0</v>
      </c>
      <c r="G45" s="111">
        <f>SUM(G39:G44)</f>
        <v>0</v>
      </c>
      <c r="H45" s="111">
        <f t="shared" ref="H45:I45" si="16">SUM(H39:H44)</f>
        <v>0</v>
      </c>
      <c r="I45" s="111">
        <f t="shared" si="16"/>
        <v>0</v>
      </c>
      <c r="J45" s="231">
        <f t="shared" si="11"/>
        <v>0</v>
      </c>
      <c r="K45" s="155" t="e">
        <f>J45/TDC</f>
        <v>#DIV/0!</v>
      </c>
      <c r="L45" s="89">
        <f t="shared" si="12"/>
        <v>0</v>
      </c>
      <c r="M45" s="78"/>
      <c r="N45" s="78"/>
      <c r="O45" s="78"/>
      <c r="P45" s="173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</row>
    <row r="46" spans="1:28" s="75" customFormat="1" ht="4.1500000000000004" customHeight="1" x14ac:dyDescent="0.2">
      <c r="B46" s="112"/>
      <c r="C46" s="113"/>
      <c r="D46" s="77"/>
      <c r="E46" s="66"/>
      <c r="F46" s="66"/>
      <c r="G46" s="66"/>
      <c r="H46" s="82"/>
      <c r="I46" s="82"/>
      <c r="J46" s="231"/>
      <c r="K46" s="154"/>
      <c r="L46" s="89" t="str">
        <f t="shared" si="12"/>
        <v/>
      </c>
      <c r="M46" s="77"/>
      <c r="N46" s="77"/>
      <c r="O46" s="77"/>
      <c r="P46" s="170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s="75" customFormat="1" ht="12.75" x14ac:dyDescent="0.2">
      <c r="B47" s="112" t="s">
        <v>88</v>
      </c>
      <c r="C47" s="113"/>
      <c r="D47" s="77"/>
      <c r="E47" s="250">
        <f>E24+E25</f>
        <v>0</v>
      </c>
      <c r="F47" s="250">
        <f>F24+F25</f>
        <v>0</v>
      </c>
      <c r="G47" s="250">
        <f>G24+G25</f>
        <v>0</v>
      </c>
      <c r="H47" s="250">
        <f>H24+H25</f>
        <v>0</v>
      </c>
      <c r="I47" s="251">
        <f>I24+I25</f>
        <v>0</v>
      </c>
      <c r="J47" s="231">
        <f t="shared" si="11"/>
        <v>0</v>
      </c>
      <c r="K47" s="154" t="e">
        <f>J47/TDC</f>
        <v>#DIV/0!</v>
      </c>
      <c r="L47" s="89">
        <f t="shared" si="12"/>
        <v>0</v>
      </c>
      <c r="M47" s="77"/>
      <c r="N47" s="77"/>
      <c r="O47" s="77"/>
      <c r="P47" s="170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1:28" s="99" customFormat="1" ht="12.75" x14ac:dyDescent="0.2">
      <c r="B48" s="114" t="s">
        <v>24</v>
      </c>
      <c r="C48" s="115"/>
      <c r="D48" s="101"/>
      <c r="E48" s="98">
        <f>(-SUM(E19:E25)+SUM(E39:E44)+E24+E25)</f>
        <v>0</v>
      </c>
      <c r="F48" s="98">
        <f t="shared" ref="F48:I48" si="17">(-SUM(F19:F25)+SUM(F39:F44)+F24+F25)</f>
        <v>0</v>
      </c>
      <c r="G48" s="98">
        <f t="shared" si="17"/>
        <v>0</v>
      </c>
      <c r="H48" s="98">
        <f t="shared" si="17"/>
        <v>0</v>
      </c>
      <c r="I48" s="98">
        <f t="shared" si="17"/>
        <v>0</v>
      </c>
      <c r="J48" s="98">
        <f>TDC-J45</f>
        <v>0</v>
      </c>
      <c r="K48" s="161" t="e">
        <f>J48/TDC</f>
        <v>#DIV/0!</v>
      </c>
      <c r="L48" s="100"/>
      <c r="M48" s="101"/>
      <c r="N48" s="101"/>
      <c r="O48" s="101"/>
      <c r="P48" s="174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1:28" s="75" customFormat="1" ht="10.5" customHeight="1" x14ac:dyDescent="0.2">
      <c r="B49" s="77"/>
      <c r="D49" s="192"/>
      <c r="E49" s="193"/>
      <c r="F49" s="193"/>
      <c r="G49" s="193"/>
      <c r="H49" s="193"/>
      <c r="I49" s="193"/>
      <c r="J49" s="78"/>
      <c r="K49" s="162"/>
      <c r="L49" s="82"/>
      <c r="M49" s="77"/>
      <c r="N49" s="77"/>
      <c r="O49" s="77"/>
      <c r="P49" s="170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</row>
    <row r="50" spans="1:28" x14ac:dyDescent="0.25">
      <c r="A50" s="75"/>
      <c r="B50" s="188" t="s">
        <v>84</v>
      </c>
      <c r="C50" s="189"/>
      <c r="D50" s="194"/>
      <c r="E50" s="195">
        <f>E29</f>
        <v>0</v>
      </c>
      <c r="F50" s="195">
        <f>F29</f>
        <v>0</v>
      </c>
      <c r="G50" s="195">
        <f>G29</f>
        <v>0</v>
      </c>
      <c r="H50" s="195">
        <f>H29</f>
        <v>0</v>
      </c>
      <c r="I50" s="195">
        <f>I29</f>
        <v>0</v>
      </c>
      <c r="J50" s="230"/>
      <c r="K50" s="116"/>
      <c r="L50" s="116" t="s">
        <v>25</v>
      </c>
      <c r="M50" s="77"/>
      <c r="N50" s="7"/>
      <c r="O50" s="7"/>
      <c r="P50" s="171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s="75" customFormat="1" ht="12.75" x14ac:dyDescent="0.2">
      <c r="B51" s="77" t="s">
        <v>92</v>
      </c>
      <c r="D51" s="77"/>
      <c r="E51" s="19"/>
      <c r="F51" s="19"/>
      <c r="G51" s="19"/>
      <c r="H51" s="19"/>
      <c r="I51" s="19"/>
      <c r="J51" s="231">
        <f t="shared" ref="J51:J56" si="18">(E51*$E$11)+(F51*$F$11)+(G51*$G$11)+(H51*$H$11)+(I51*$I$11)</f>
        <v>0</v>
      </c>
      <c r="K51" s="154" t="e">
        <f t="shared" ref="K51:K56" si="19">J51/TDC</f>
        <v>#DIV/0!</v>
      </c>
      <c r="L51" s="89" t="str">
        <f>IFERROR(AVERAGE(E51:I51),"")</f>
        <v/>
      </c>
      <c r="M51" s="77"/>
      <c r="N51" s="77"/>
      <c r="O51" s="77"/>
      <c r="P51" s="170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</row>
    <row r="52" spans="1:28" s="75" customFormat="1" ht="12.75" x14ac:dyDescent="0.2">
      <c r="B52" s="77" t="s">
        <v>26</v>
      </c>
      <c r="D52" s="77"/>
      <c r="E52" s="19"/>
      <c r="F52" s="19"/>
      <c r="G52" s="19"/>
      <c r="H52" s="19"/>
      <c r="I52" s="19"/>
      <c r="J52" s="231">
        <f t="shared" si="18"/>
        <v>0</v>
      </c>
      <c r="K52" s="154" t="e">
        <f t="shared" si="19"/>
        <v>#DIV/0!</v>
      </c>
      <c r="L52" s="89" t="str">
        <f>IFERROR(AVERAGE(E52:I52),"")</f>
        <v/>
      </c>
      <c r="M52" s="77"/>
      <c r="N52" s="77"/>
      <c r="O52" s="77"/>
      <c r="P52" s="170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</row>
    <row r="53" spans="1:28" s="75" customFormat="1" ht="12.75" x14ac:dyDescent="0.2">
      <c r="B53" s="117" t="s">
        <v>45</v>
      </c>
      <c r="D53" s="77"/>
      <c r="E53" s="21"/>
      <c r="F53" s="21"/>
      <c r="G53" s="21"/>
      <c r="H53" s="21"/>
      <c r="I53" s="21"/>
      <c r="J53" s="231">
        <f t="shared" si="18"/>
        <v>0</v>
      </c>
      <c r="K53" s="154" t="e">
        <f t="shared" si="19"/>
        <v>#DIV/0!</v>
      </c>
      <c r="L53" s="89" t="str">
        <f>IFERROR(AVERAGE(E53:I53),"")</f>
        <v/>
      </c>
      <c r="M53" s="77"/>
      <c r="N53" s="77"/>
      <c r="O53" s="77"/>
      <c r="P53" s="170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</row>
    <row r="54" spans="1:28" s="75" customFormat="1" ht="12.75" x14ac:dyDescent="0.2">
      <c r="B54" s="22" t="s">
        <v>27</v>
      </c>
      <c r="D54" s="77"/>
      <c r="E54" s="19"/>
      <c r="F54" s="19"/>
      <c r="G54" s="19"/>
      <c r="H54" s="19"/>
      <c r="I54" s="40"/>
      <c r="J54" s="231">
        <f t="shared" si="18"/>
        <v>0</v>
      </c>
      <c r="K54" s="154" t="e">
        <f t="shared" si="19"/>
        <v>#DIV/0!</v>
      </c>
      <c r="L54" s="89" t="str">
        <f>IFERROR(AVERAGE(E54:I54),"")</f>
        <v/>
      </c>
      <c r="M54" s="77"/>
      <c r="N54" s="77"/>
      <c r="O54" s="77"/>
      <c r="P54" s="170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</row>
    <row r="55" spans="1:28" s="75" customFormat="1" ht="12.75" x14ac:dyDescent="0.2">
      <c r="B55" s="22" t="s">
        <v>27</v>
      </c>
      <c r="D55" s="77"/>
      <c r="E55" s="19"/>
      <c r="F55" s="23"/>
      <c r="G55" s="23"/>
      <c r="H55" s="23"/>
      <c r="I55" s="42"/>
      <c r="J55" s="231">
        <f t="shared" si="18"/>
        <v>0</v>
      </c>
      <c r="K55" s="154" t="e">
        <f t="shared" si="19"/>
        <v>#DIV/0!</v>
      </c>
      <c r="L55" s="89" t="str">
        <f>IFERROR(AVERAGE(E55:I55),"")</f>
        <v/>
      </c>
      <c r="M55" s="77"/>
      <c r="N55" s="77"/>
      <c r="O55" s="77"/>
      <c r="P55" s="170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</row>
    <row r="56" spans="1:28" s="75" customFormat="1" ht="12.75" x14ac:dyDescent="0.2">
      <c r="B56" s="80" t="s">
        <v>28</v>
      </c>
      <c r="D56" s="77"/>
      <c r="E56" s="93" t="str">
        <f>IF(SUM(E51:E55)=0,"0",SUM(E51:E55))</f>
        <v>0</v>
      </c>
      <c r="F56" s="93" t="str">
        <f>IF(SUM(F51:F55)=0,"0",SUM(F51:F55))</f>
        <v>0</v>
      </c>
      <c r="G56" s="93" t="str">
        <f>IF(SUM(G51:G55)=0,"0",SUM(G51:G55))</f>
        <v>0</v>
      </c>
      <c r="H56" s="93" t="str">
        <f>IF(SUM(H51:H55)=0,"0",SUM(H51:H55))</f>
        <v>0</v>
      </c>
      <c r="I56" s="93" t="str">
        <f>IF(SUM(I51:I55)=0,"0",SUM(I51:I55))</f>
        <v>0</v>
      </c>
      <c r="J56" s="231">
        <f t="shared" si="18"/>
        <v>0</v>
      </c>
      <c r="K56" s="154" t="e">
        <f t="shared" si="19"/>
        <v>#DIV/0!</v>
      </c>
      <c r="L56" s="82"/>
      <c r="M56" s="77"/>
      <c r="N56" s="77"/>
      <c r="O56" s="77"/>
      <c r="P56" s="170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</row>
    <row r="57" spans="1:28" ht="1.5" customHeight="1" x14ac:dyDescent="0.25">
      <c r="A57" s="75"/>
      <c r="B57" s="75"/>
      <c r="C57" s="75"/>
      <c r="D57" s="77"/>
      <c r="E57" s="82"/>
      <c r="F57" s="82"/>
      <c r="G57" s="82"/>
      <c r="H57" s="82"/>
      <c r="I57" s="82"/>
      <c r="J57" s="78"/>
      <c r="K57" s="158"/>
      <c r="L57" s="82"/>
      <c r="M57" s="7"/>
      <c r="N57" s="7"/>
      <c r="O57" s="7"/>
      <c r="P57" s="171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s="99" customFormat="1" ht="12.75" x14ac:dyDescent="0.2">
      <c r="B58" s="99" t="s">
        <v>29</v>
      </c>
      <c r="D58" s="196"/>
      <c r="E58" s="98">
        <f>E56-E29</f>
        <v>0</v>
      </c>
      <c r="F58" s="98">
        <f>F56-F29</f>
        <v>0</v>
      </c>
      <c r="G58" s="98">
        <f>G56-G29</f>
        <v>0</v>
      </c>
      <c r="H58" s="98">
        <f>H56-H29</f>
        <v>0</v>
      </c>
      <c r="I58" s="98">
        <f>I56-I29</f>
        <v>0</v>
      </c>
      <c r="J58" s="101"/>
      <c r="K58" s="197"/>
      <c r="L58" s="100"/>
      <c r="M58" s="101"/>
      <c r="N58" s="101"/>
      <c r="O58" s="101"/>
      <c r="P58" s="174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28" s="99" customFormat="1" ht="9.4" customHeight="1" x14ac:dyDescent="0.2">
      <c r="D59" s="196"/>
      <c r="E59" s="118"/>
      <c r="F59" s="118"/>
      <c r="G59" s="118"/>
      <c r="H59" s="118"/>
      <c r="I59" s="118"/>
      <c r="J59" s="101"/>
      <c r="K59" s="197"/>
      <c r="L59" s="100"/>
      <c r="M59" s="101"/>
      <c r="N59" s="101"/>
      <c r="O59" s="101"/>
      <c r="P59" s="174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28" x14ac:dyDescent="0.25">
      <c r="A60" s="75"/>
      <c r="B60" s="188" t="s">
        <v>60</v>
      </c>
      <c r="C60" s="189"/>
      <c r="D60" s="190"/>
      <c r="E60" s="198"/>
      <c r="F60" s="159"/>
      <c r="G60" s="159"/>
      <c r="H60" s="159"/>
      <c r="I60" s="159"/>
      <c r="J60" s="230"/>
      <c r="K60" s="159"/>
      <c r="L60" s="73"/>
      <c r="M60" s="7"/>
      <c r="N60" s="7"/>
      <c r="O60" s="7"/>
      <c r="P60" s="171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75"/>
      <c r="B61" s="119" t="s">
        <v>46</v>
      </c>
      <c r="C61" s="120"/>
      <c r="D61" s="199"/>
      <c r="E61" s="121"/>
      <c r="F61" s="122"/>
      <c r="G61" s="122"/>
      <c r="H61" s="122"/>
      <c r="I61" s="216"/>
      <c r="J61" s="234"/>
      <c r="K61" s="200"/>
      <c r="L61" s="123"/>
      <c r="M61" s="7"/>
      <c r="N61" s="7"/>
      <c r="O61" s="7"/>
      <c r="P61" s="171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x14ac:dyDescent="0.25">
      <c r="A62" s="75"/>
      <c r="B62" s="277" t="s">
        <v>68</v>
      </c>
      <c r="C62" s="277"/>
      <c r="D62" s="199"/>
      <c r="E62" s="124">
        <f>E41</f>
        <v>0</v>
      </c>
      <c r="F62" s="124">
        <f>F41</f>
        <v>0</v>
      </c>
      <c r="G62" s="124">
        <f>G41</f>
        <v>0</v>
      </c>
      <c r="H62" s="124">
        <f>H41</f>
        <v>0</v>
      </c>
      <c r="I62" s="217">
        <f>I41</f>
        <v>0</v>
      </c>
      <c r="J62" s="231">
        <f t="shared" ref="J62:J67" si="20">(E62*$E$11)+(F62*$F$11)+(G62*$G$11)+(H62*$H$11)+(I62*$I$11)</f>
        <v>0</v>
      </c>
      <c r="K62" s="201" t="e">
        <f t="shared" ref="K62:K67" si="21">J62/TDC</f>
        <v>#DIV/0!</v>
      </c>
      <c r="L62" s="202" t="e">
        <f>AVERAGEIF(E62:I62,"&lt;&gt;0")</f>
        <v>#DIV/0!</v>
      </c>
      <c r="M62" s="125"/>
      <c r="N62" s="125"/>
      <c r="O62" s="125"/>
      <c r="P62" s="175"/>
      <c r="Q62" s="125"/>
      <c r="R62" s="125"/>
      <c r="S62" s="125"/>
      <c r="T62" s="7"/>
      <c r="U62" s="7"/>
      <c r="V62" s="7"/>
      <c r="W62" s="7"/>
      <c r="X62" s="7"/>
      <c r="Y62" s="7"/>
      <c r="Z62" s="7"/>
      <c r="AA62" s="7"/>
      <c r="AB62" s="7"/>
    </row>
    <row r="63" spans="1:28" x14ac:dyDescent="0.25">
      <c r="A63" s="75"/>
      <c r="B63" s="277" t="s">
        <v>47</v>
      </c>
      <c r="C63" s="277"/>
      <c r="D63" s="199"/>
      <c r="E63" s="124">
        <f>E30</f>
        <v>0</v>
      </c>
      <c r="F63" s="124">
        <f>F30</f>
        <v>0</v>
      </c>
      <c r="G63" s="124">
        <f>G30</f>
        <v>0</v>
      </c>
      <c r="H63" s="124">
        <f>H30</f>
        <v>0</v>
      </c>
      <c r="I63" s="217">
        <f>I30</f>
        <v>0</v>
      </c>
      <c r="J63" s="231">
        <f t="shared" si="20"/>
        <v>0</v>
      </c>
      <c r="K63" s="201" t="e">
        <f t="shared" si="21"/>
        <v>#DIV/0!</v>
      </c>
      <c r="L63" s="202" t="e">
        <f>AVERAGEIF(E63:I63,"&lt;&gt;0")</f>
        <v>#DIV/0!</v>
      </c>
      <c r="M63" s="125"/>
      <c r="N63" s="125"/>
      <c r="O63" s="125"/>
      <c r="P63" s="175"/>
      <c r="Q63" s="125"/>
      <c r="R63" s="125"/>
      <c r="S63" s="125"/>
      <c r="T63" s="7"/>
      <c r="U63" s="7"/>
      <c r="V63" s="7"/>
      <c r="W63" s="7"/>
      <c r="X63" s="7"/>
      <c r="Y63" s="7"/>
      <c r="Z63" s="7"/>
      <c r="AA63" s="7"/>
      <c r="AB63" s="7"/>
    </row>
    <row r="64" spans="1:28" x14ac:dyDescent="0.25">
      <c r="A64" s="75"/>
      <c r="B64" s="277" t="s">
        <v>48</v>
      </c>
      <c r="C64" s="277"/>
      <c r="D64" s="199"/>
      <c r="E64" s="124">
        <f>E53</f>
        <v>0</v>
      </c>
      <c r="F64" s="124">
        <f>F53</f>
        <v>0</v>
      </c>
      <c r="G64" s="124">
        <f>G53</f>
        <v>0</v>
      </c>
      <c r="H64" s="124">
        <f>H53</f>
        <v>0</v>
      </c>
      <c r="I64" s="217">
        <f>I53</f>
        <v>0</v>
      </c>
      <c r="J64" s="231">
        <f t="shared" si="20"/>
        <v>0</v>
      </c>
      <c r="K64" s="201" t="e">
        <f t="shared" si="21"/>
        <v>#DIV/0!</v>
      </c>
      <c r="L64" s="202" t="e">
        <f>AVERAGEIF(E64:I64,"&lt;&gt;0")</f>
        <v>#DIV/0!</v>
      </c>
      <c r="M64" s="125"/>
      <c r="N64" s="125"/>
      <c r="O64" s="125"/>
      <c r="P64" s="175"/>
      <c r="Q64" s="125"/>
      <c r="R64" s="125"/>
      <c r="S64" s="125"/>
      <c r="T64" s="7"/>
      <c r="U64" s="7"/>
      <c r="V64" s="7"/>
      <c r="W64" s="7"/>
      <c r="X64" s="7"/>
      <c r="Y64" s="7"/>
      <c r="Z64" s="7"/>
      <c r="AA64" s="7"/>
      <c r="AB64" s="7"/>
    </row>
    <row r="65" spans="1:28" s="6" customFormat="1" x14ac:dyDescent="0.25">
      <c r="A65" s="80"/>
      <c r="B65" s="278" t="s">
        <v>69</v>
      </c>
      <c r="C65" s="278"/>
      <c r="D65" s="203"/>
      <c r="E65" s="126">
        <f>IF(OR(E62&gt;E64, E62=E64),E62+E63,E63+E64)</f>
        <v>0</v>
      </c>
      <c r="F65" s="126">
        <f t="shared" ref="F65:I65" si="22">IF(OR(F62&gt;F64, F62=F64),F62+F63,F63+F64)</f>
        <v>0</v>
      </c>
      <c r="G65" s="126">
        <f t="shared" si="22"/>
        <v>0</v>
      </c>
      <c r="H65" s="126">
        <f t="shared" si="22"/>
        <v>0</v>
      </c>
      <c r="I65" s="218">
        <f t="shared" si="22"/>
        <v>0</v>
      </c>
      <c r="J65" s="235">
        <f t="shared" si="20"/>
        <v>0</v>
      </c>
      <c r="K65" s="204" t="e">
        <f t="shared" si="21"/>
        <v>#DIV/0!</v>
      </c>
      <c r="L65" s="205" t="e">
        <f>AVERAGEIF(E65:I65,"&lt;&gt;0")</f>
        <v>#DIV/0!</v>
      </c>
      <c r="M65" s="249" t="str">
        <f>IF(J65&gt;'RHTF Guidelines'!E8,"Over $2.5M max RHTF request!","")</f>
        <v/>
      </c>
      <c r="N65" s="127"/>
      <c r="O65" s="127"/>
      <c r="P65" s="176"/>
      <c r="Q65" s="127"/>
      <c r="R65" s="127"/>
      <c r="S65" s="127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s="6" customFormat="1" ht="4.5" customHeight="1" x14ac:dyDescent="0.25">
      <c r="A66" s="80"/>
      <c r="B66" s="136"/>
      <c r="C66" s="136"/>
      <c r="D66" s="203"/>
      <c r="E66" s="212"/>
      <c r="F66" s="212"/>
      <c r="G66" s="212"/>
      <c r="H66" s="212"/>
      <c r="I66" s="219"/>
      <c r="J66" s="235"/>
      <c r="K66" s="206"/>
      <c r="L66" s="132"/>
      <c r="M66" s="127"/>
      <c r="N66" s="127"/>
      <c r="O66" s="127"/>
      <c r="P66" s="176"/>
      <c r="Q66" s="127"/>
      <c r="R66" s="127"/>
      <c r="S66" s="127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s="163" customFormat="1" ht="16.899999999999999" customHeight="1" x14ac:dyDescent="0.25">
      <c r="A67" s="207"/>
      <c r="B67" s="275" t="s">
        <v>49</v>
      </c>
      <c r="C67" s="276"/>
      <c r="D67" s="213"/>
      <c r="E67" s="214">
        <f>E63+E64</f>
        <v>0</v>
      </c>
      <c r="F67" s="214">
        <f>F63+F64</f>
        <v>0</v>
      </c>
      <c r="G67" s="214">
        <f>G63+G64</f>
        <v>0</v>
      </c>
      <c r="H67" s="214">
        <f>H63+H64</f>
        <v>0</v>
      </c>
      <c r="I67" s="220">
        <f t="shared" ref="I67" si="23">I63+I64</f>
        <v>0</v>
      </c>
      <c r="J67" s="236">
        <f t="shared" si="20"/>
        <v>0</v>
      </c>
      <c r="K67" s="247" t="e">
        <f t="shared" si="21"/>
        <v>#DIV/0!</v>
      </c>
      <c r="L67" s="248" t="e">
        <f>AVERAGEIF(E67:I67,"&lt;&gt;0")</f>
        <v>#DIV/0!</v>
      </c>
      <c r="M67" s="164"/>
      <c r="N67" s="164"/>
      <c r="O67" s="164"/>
      <c r="P67" s="177"/>
      <c r="Q67" s="164"/>
      <c r="R67" s="164"/>
      <c r="S67" s="164"/>
      <c r="T67" s="165"/>
      <c r="U67" s="165"/>
      <c r="V67" s="165"/>
      <c r="W67" s="165"/>
      <c r="X67" s="165"/>
      <c r="Y67" s="165"/>
      <c r="Z67" s="165"/>
      <c r="AA67" s="165"/>
      <c r="AB67" s="165"/>
    </row>
    <row r="68" spans="1:28" s="245" customFormat="1" x14ac:dyDescent="0.25">
      <c r="A68" s="237"/>
      <c r="B68" s="238"/>
      <c r="C68" s="238"/>
      <c r="D68" s="239"/>
      <c r="E68" s="246" t="str">
        <f>IF(E67&gt;E13,"Over max RHTF!","")</f>
        <v/>
      </c>
      <c r="F68" s="246" t="str">
        <f>IF(F67&gt;F13,"Over max RHTF!","")</f>
        <v/>
      </c>
      <c r="G68" s="246" t="str">
        <f>IF(G67&gt;G13,"Over max RHTF!","")</f>
        <v/>
      </c>
      <c r="H68" s="246" t="str">
        <f>IF(H67&gt;H13,"Over max RHTF!","")</f>
        <v/>
      </c>
      <c r="I68" s="246" t="str">
        <f>IF(I67&gt;I13,"Over max RHTF!","")</f>
        <v/>
      </c>
      <c r="J68" s="240"/>
      <c r="K68" s="241"/>
      <c r="L68" s="242"/>
      <c r="M68" s="243"/>
      <c r="N68" s="243"/>
      <c r="O68" s="243"/>
      <c r="P68" s="244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</row>
    <row r="69" spans="1:28" s="128" customFormat="1" x14ac:dyDescent="0.25">
      <c r="A69" s="208"/>
      <c r="B69" s="129" t="s">
        <v>50</v>
      </c>
      <c r="C69" s="209"/>
      <c r="D69" s="210"/>
      <c r="E69" s="130">
        <f>IF(E62&gt;E64,E62-E64,0)</f>
        <v>0</v>
      </c>
      <c r="F69" s="130">
        <f>F40+F41-F53</f>
        <v>0</v>
      </c>
      <c r="G69" s="130">
        <f>G40+G41-G53</f>
        <v>0</v>
      </c>
      <c r="H69" s="130">
        <f>H40+H41-H53</f>
        <v>0</v>
      </c>
      <c r="I69" s="221">
        <f>I40+I41-I53</f>
        <v>0</v>
      </c>
      <c r="J69" s="231"/>
      <c r="K69" s="211"/>
      <c r="L69" s="205"/>
      <c r="M69" s="131"/>
      <c r="N69" s="131"/>
      <c r="O69" s="131"/>
      <c r="P69" s="178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</row>
    <row r="70" spans="1:28" hidden="1" x14ac:dyDescent="0.25">
      <c r="A70" s="3" t="s">
        <v>30</v>
      </c>
    </row>
    <row r="71" spans="1:28" hidden="1" x14ac:dyDescent="0.25">
      <c r="A71" s="3" t="s">
        <v>31</v>
      </c>
      <c r="F71" s="133"/>
      <c r="J71" s="6"/>
    </row>
    <row r="72" spans="1:28" x14ac:dyDescent="0.25">
      <c r="J72" s="6"/>
    </row>
    <row r="73" spans="1:28" x14ac:dyDescent="0.25">
      <c r="J73" s="6"/>
    </row>
  </sheetData>
  <sheetProtection algorithmName="SHA-512" hashValue="WSKrwYE+zX0R/ygKixiBzkewqGDNWv3JcIPq3jZbzZHi6HFY9YuVuJH7V/G+QskPNjXXgqkd5FGr5Pb53n/ifg==" saltValue="ZT9ZAR72OQgJBUsDCI4eJQ==" spinCount="100000" sheet="1" objects="1" scenarios="1"/>
  <mergeCells count="7">
    <mergeCell ref="R13:T13"/>
    <mergeCell ref="E6:I7"/>
    <mergeCell ref="B67:C67"/>
    <mergeCell ref="B62:C62"/>
    <mergeCell ref="B63:C63"/>
    <mergeCell ref="B64:C64"/>
    <mergeCell ref="B65:C65"/>
  </mergeCells>
  <conditionalFormatting sqref="E53:I53">
    <cfRule type="expression" dxfId="3" priority="2">
      <formula>(#REF!&gt;0)</formula>
    </cfRule>
  </conditionalFormatting>
  <conditionalFormatting sqref="E39:I39">
    <cfRule type="expression" dxfId="2" priority="21">
      <formula>(#REF!&gt;0)</formula>
    </cfRule>
  </conditionalFormatting>
  <conditionalFormatting sqref="F40:I40">
    <cfRule type="expression" dxfId="1" priority="22">
      <formula>(#REF!&gt;0)</formula>
    </cfRule>
  </conditionalFormatting>
  <conditionalFormatting sqref="E30:I30">
    <cfRule type="expression" dxfId="0" priority="27">
      <formula>(#REF!&gt;0)</formula>
    </cfRule>
  </conditionalFormatting>
  <dataValidations count="11">
    <dataValidation allowBlank="1" showErrorMessage="1" prompt="_x000a_" sqref="K41:L44 E41:I44 E53:I53" xr:uid="{9155E554-00B4-4598-B2AA-9F819A44BA39}"/>
    <dataValidation allowBlank="1" showInputMessage="1" showErrorMessage="1" prompt="Surplus AHTF (see line 73) can be revolved from one unit to the next during the project, but remaining balance must be repaid after all home built and sold." sqref="K40:L40" xr:uid="{E49700D1-1AF3-4C0E-9BA2-377E2A09C9BE}"/>
    <dataValidation allowBlank="1" showInputMessage="1" showErrorMessage="1" prompt="AHTF funds can be revolved during the project but remaining balance must be repaid after all home built and sold." sqref="K69:L69" xr:uid="{BE282541-6E41-4DCF-9183-25D85CB80A4F}"/>
    <dataValidation allowBlank="1" showInputMessage="1" showErrorMessage="1" prompt="Do NOT mix HOME &amp; AHTF in the same unit._x000a_" sqref="K47:L47" xr:uid="{B34C4F83-218B-4692-A296-284E939D2641}"/>
    <dataValidation allowBlank="1" showErrorMessage="1" prompt="Do NOT mix HOME &amp; AHTF in the same unit._x000a_" sqref="E39:I39 K39:L39 E47:I47" xr:uid="{C2A2D744-801B-406B-8C45-F2A3F90C7518}"/>
    <dataValidation allowBlank="1" showInputMessage="1" showErrorMessage="1" prompt="Maximum buyer assistance: $40,000_x000a_" sqref="K53:L53" xr:uid="{0F9D3369-6558-49F6-A36B-AD15B39524CF}"/>
    <dataValidation allowBlank="1" showInputMessage="1" showErrorMessage="1" prompt="Maximum HOME or AHTF development subsidy is $25,000." sqref="K30:L30" xr:uid="{AA6BFB5D-15BD-4CD8-BDA5-D3CBA9073CAC}"/>
    <dataValidation allowBlank="1" showErrorMessage="1" sqref="E40:I40 E30:I30" xr:uid="{817E5282-3DDF-44D8-8420-8F2543E5F0D9}"/>
    <dataValidation allowBlank="1" showInputMessage="1" showErrorMessage="1" prompt="RHTF funds can be revolved during the project but remaining balance must be repaid after all home built and sold." sqref="E69:I69" xr:uid="{B5C8EA3C-50FE-4EAF-8E64-0DB6FF5672D2}"/>
    <dataValidation allowBlank="1" showInputMessage="1" showErrorMessage="1" prompt="must be lesser of $20K or 20% of TDC." sqref="E25:I25" xr:uid="{AD184EAB-C5D7-4B4A-B7A8-A1ED82695F40}"/>
    <dataValidation type="list" allowBlank="1" showInputMessage="1" showErrorMessage="1" sqref="E12:I12" xr:uid="{F45D4AC1-8CD1-4F29-B6F2-2564D77A58F6}">
      <formula1>$N$11</formula1>
    </dataValidation>
  </dataValidations>
  <printOptions horizontalCentered="1"/>
  <pageMargins left="0.25" right="0.25" top="0.75" bottom="0.75" header="0.3" footer="0.3"/>
  <pageSetup paperSize="290" orientation="landscape" r:id="rId1"/>
  <headerFooter>
    <oddFooter>&amp;L&amp;"-,Italic"&amp;10&amp;K01+034Projected Sources &amp; Uses&amp;R&amp;"-,Italic"&amp;10&amp;K01+034Page &amp;P of &amp;N</oddFooter>
  </headerFooter>
  <rowBreaks count="1" manualBreakCount="1">
    <brk id="37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2E52653479E40A5277B2AE0A7B210" ma:contentTypeVersion="1" ma:contentTypeDescription="Create a new document." ma:contentTypeScope="" ma:versionID="944240f33e6502e6b6b32538b94e0f5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02EB7-6656-4E89-A3B4-ECA9F381A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B2BD3-ED64-4BB2-ADAC-8BE267EAD72F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sharepoint/v3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37DA2F5-86D1-4205-A939-AEE0DCBA0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RHTF Guidelines</vt:lpstr>
      <vt:lpstr>1)Application Summary</vt:lpstr>
      <vt:lpstr>3) New Home Construction</vt:lpstr>
      <vt:lpstr>OrgName</vt:lpstr>
      <vt:lpstr>'1)Application Summary'!Print_Area</vt:lpstr>
      <vt:lpstr>'3) New Home Construction'!Print_Area</vt:lpstr>
      <vt:lpstr>'RHTF Guidelines'!Print_Area</vt:lpstr>
      <vt:lpstr>'3) New Home Construction'!Print_Titles</vt:lpstr>
      <vt:lpstr>'3) New Home Construction'!SqFt</vt:lpstr>
      <vt:lpstr>'3) New Home Construction'!TDC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Jessica Shelton</cp:lastModifiedBy>
  <cp:lastPrinted>2023-07-19T18:56:10Z</cp:lastPrinted>
  <dcterms:created xsi:type="dcterms:W3CDTF">2019-02-05T01:10:53Z</dcterms:created>
  <dcterms:modified xsi:type="dcterms:W3CDTF">2024-12-05T21:25:09Z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0x0101006CB2E52653479E40A5277B2AE0A7B210</vt:lpwstr>
  </property>
</Properties>
</file>