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RHTF\2 Program Documents\"/>
    </mc:Choice>
  </mc:AlternateContent>
  <xr:revisionPtr revIDLastSave="0" documentId="13_ncr:1_{7A1BADE9-F2DF-40E4-937D-C6D5CD397B25}" xr6:coauthVersionLast="47" xr6:coauthVersionMax="47" xr10:uidLastSave="{00000000-0000-0000-0000-000000000000}"/>
  <workbookProtection workbookAlgorithmName="SHA-512" workbookHashValue="uRZuAjII79zqcBYsYFg0tLFVVHtsCdW5ZuihbpJUWSJinZixtVhRzLy0XVfmoJbvGpqgHICvSSn9eiYeUjtIBA==" workbookSaltValue="8OC++3N13JHIFy3zXbLaBQ==" workbookSpinCount="100000" lockStructure="1"/>
  <bookViews>
    <workbookView xWindow="-28920" yWindow="-120" windowWidth="29040" windowHeight="15840" xr2:uid="{00000000-000D-0000-FFFF-FFFF00000000}"/>
  </bookViews>
  <sheets>
    <sheet name="RHTF Guidelines" sheetId="6" r:id="rId1"/>
    <sheet name="1)Application Summary" sheetId="4" r:id="rId2"/>
    <sheet name="2) Home Repair &amp; Recovery" sheetId="1" r:id="rId3"/>
    <sheet name="3) New Home Construction" sheetId="2" r:id="rId4"/>
  </sheets>
  <externalReferences>
    <externalReference r:id="rId5"/>
    <externalReference r:id="rId6"/>
  </externalReferences>
  <definedNames>
    <definedName name="OrgName" localSheetId="0">'[1]1)Application Summary'!$D$8</definedName>
    <definedName name="OrgName">'1)Application Summary'!$D$8</definedName>
    <definedName name="_xlnm.Print_Area" localSheetId="1">'1)Application Summary'!$B$1:$G$44</definedName>
    <definedName name="_xlnm.Print_Area" localSheetId="2">'2) Home Repair &amp; Recovery'!$B$1:$H$33</definedName>
    <definedName name="_xlnm.Print_Area" localSheetId="3">'3) New Home Construction'!$B$2:$L$69</definedName>
    <definedName name="_xlnm.Print_Area" localSheetId="0">'RHTF Guidelines'!$B$2:$G$21</definedName>
    <definedName name="_xlnm.Print_Titles" localSheetId="3">'3) New Home Construction'!$2:$2</definedName>
    <definedName name="SqFt" localSheetId="1">'[2]1)Single Family Homebuyer Dev.'!$D$6</definedName>
    <definedName name="SqFt" localSheetId="3">'3) New Home Construction'!$J$14</definedName>
    <definedName name="SqFt" localSheetId="0">'[1]2) Home Repair &amp; Recovery'!#REF!</definedName>
    <definedName name="SqFt">'2) Home Repair &amp; Recovery'!#REF!</definedName>
    <definedName name="TDC" localSheetId="1">'[2]1)Single Family Homebuyer Dev.'!$D$18</definedName>
    <definedName name="TDC" localSheetId="3">'3) New Home Construction'!$J$26</definedName>
    <definedName name="TDC" localSheetId="0">'[1]2) Home Repair &amp; Recovery'!$G$21</definedName>
    <definedName name="TDC">'2) Home Repair &amp; Recovery'!$G$21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8" i="2" l="1"/>
  <c r="G48" i="2"/>
  <c r="H48" i="2"/>
  <c r="I48" i="2"/>
  <c r="E48" i="2"/>
  <c r="E34" i="2" l="1"/>
  <c r="E56" i="2"/>
  <c r="G45" i="2"/>
  <c r="F45" i="2"/>
  <c r="H45" i="2"/>
  <c r="I45" i="2"/>
  <c r="E45" i="2"/>
  <c r="T12" i="2"/>
  <c r="S12" i="2"/>
  <c r="R12" i="2"/>
  <c r="Q12" i="2"/>
  <c r="P12" i="2"/>
  <c r="D25" i="1"/>
  <c r="E62" i="2"/>
  <c r="I13" i="2"/>
  <c r="H13" i="2"/>
  <c r="G13" i="2"/>
  <c r="F13" i="2"/>
  <c r="E13" i="2"/>
  <c r="I21" i="1"/>
  <c r="I24" i="1" l="1"/>
  <c r="Q11" i="2"/>
  <c r="R11" i="2"/>
  <c r="S11" i="2"/>
  <c r="T11" i="2"/>
  <c r="P11" i="2"/>
  <c r="Q10" i="2"/>
  <c r="R10" i="2"/>
  <c r="S10" i="2"/>
  <c r="T10" i="2"/>
  <c r="P10" i="2"/>
  <c r="J29" i="2" l="1"/>
  <c r="I62" i="2"/>
  <c r="H62" i="2"/>
  <c r="G62" i="2"/>
  <c r="F62" i="2"/>
  <c r="F40" i="2"/>
  <c r="G40" i="2" s="1"/>
  <c r="H40" i="2" s="1"/>
  <c r="I40" i="2" s="1"/>
  <c r="J55" i="2"/>
  <c r="J54" i="2"/>
  <c r="J53" i="2"/>
  <c r="J52" i="2"/>
  <c r="J51" i="2"/>
  <c r="J41" i="2"/>
  <c r="J44" i="2"/>
  <c r="J43" i="2"/>
  <c r="J42" i="2"/>
  <c r="J33" i="2"/>
  <c r="J32" i="2"/>
  <c r="J31" i="2"/>
  <c r="J30" i="2"/>
  <c r="J25" i="2"/>
  <c r="E32" i="4" s="1"/>
  <c r="J24" i="2"/>
  <c r="J23" i="2"/>
  <c r="J22" i="2"/>
  <c r="J21" i="2"/>
  <c r="J20" i="2"/>
  <c r="J19" i="2"/>
  <c r="B6" i="2"/>
  <c r="J11" i="2"/>
  <c r="E29" i="4" s="1"/>
  <c r="D7" i="1"/>
  <c r="J40" i="2" l="1"/>
  <c r="U10" i="2"/>
  <c r="E15" i="4" s="1"/>
  <c r="U12" i="2"/>
  <c r="E14" i="4" s="1"/>
  <c r="U11" i="2"/>
  <c r="E16" i="4" s="1"/>
  <c r="E13" i="4"/>
  <c r="I69" i="2"/>
  <c r="H69" i="2"/>
  <c r="G69" i="2"/>
  <c r="F69" i="2"/>
  <c r="I64" i="2"/>
  <c r="H64" i="2"/>
  <c r="G64" i="2"/>
  <c r="F64" i="2"/>
  <c r="E64" i="2"/>
  <c r="I63" i="2"/>
  <c r="H63" i="2"/>
  <c r="G63" i="2"/>
  <c r="F63" i="2"/>
  <c r="E63" i="2"/>
  <c r="I56" i="2"/>
  <c r="I58" i="2" s="1"/>
  <c r="H56" i="2"/>
  <c r="H58" i="2" s="1"/>
  <c r="G56" i="2"/>
  <c r="G58" i="2" s="1"/>
  <c r="F56" i="2"/>
  <c r="F58" i="2" s="1"/>
  <c r="E58" i="2"/>
  <c r="L55" i="2"/>
  <c r="L54" i="2"/>
  <c r="L53" i="2"/>
  <c r="L52" i="2"/>
  <c r="L51" i="2"/>
  <c r="I50" i="2"/>
  <c r="H50" i="2"/>
  <c r="G50" i="2"/>
  <c r="F50" i="2"/>
  <c r="E50" i="2"/>
  <c r="I47" i="2"/>
  <c r="H47" i="2"/>
  <c r="G47" i="2"/>
  <c r="F47" i="2"/>
  <c r="E47" i="2"/>
  <c r="L46" i="2"/>
  <c r="L41" i="2"/>
  <c r="L40" i="2"/>
  <c r="I39" i="2"/>
  <c r="H39" i="2"/>
  <c r="G39" i="2"/>
  <c r="F39" i="2"/>
  <c r="E39" i="2"/>
  <c r="L44" i="2"/>
  <c r="L43" i="2"/>
  <c r="L42" i="2"/>
  <c r="I34" i="2"/>
  <c r="H34" i="2"/>
  <c r="G34" i="2"/>
  <c r="F34" i="2"/>
  <c r="L33" i="2"/>
  <c r="L32" i="2"/>
  <c r="L31" i="2"/>
  <c r="L30" i="2"/>
  <c r="L29" i="2"/>
  <c r="I26" i="2"/>
  <c r="H26" i="2"/>
  <c r="G26" i="2"/>
  <c r="F26" i="2"/>
  <c r="E26" i="2"/>
  <c r="L25" i="2"/>
  <c r="O26" i="2" s="1"/>
  <c r="L24" i="2"/>
  <c r="L23" i="2"/>
  <c r="L22" i="2"/>
  <c r="L21" i="2"/>
  <c r="L20" i="2"/>
  <c r="L19" i="2"/>
  <c r="L16" i="2"/>
  <c r="L15" i="2"/>
  <c r="L14" i="2"/>
  <c r="J14" i="2"/>
  <c r="E36" i="2" l="1"/>
  <c r="E20" i="4"/>
  <c r="E67" i="2"/>
  <c r="E68" i="2" s="1"/>
  <c r="U13" i="2"/>
  <c r="J62" i="2"/>
  <c r="J63" i="2"/>
  <c r="J64" i="2"/>
  <c r="J34" i="2"/>
  <c r="J56" i="2"/>
  <c r="J39" i="2"/>
  <c r="J47" i="2"/>
  <c r="E17" i="4"/>
  <c r="E69" i="2"/>
  <c r="F67" i="2"/>
  <c r="F68" i="2" s="1"/>
  <c r="H67" i="2"/>
  <c r="H68" i="2" s="1"/>
  <c r="G65" i="2"/>
  <c r="H36" i="2"/>
  <c r="F65" i="2"/>
  <c r="L26" i="2"/>
  <c r="L64" i="2"/>
  <c r="F36" i="2"/>
  <c r="J26" i="2"/>
  <c r="M25" i="2" s="1"/>
  <c r="O25" i="2" s="1"/>
  <c r="I36" i="2"/>
  <c r="H65" i="2"/>
  <c r="G36" i="2"/>
  <c r="L39" i="2"/>
  <c r="I65" i="2"/>
  <c r="L63" i="2"/>
  <c r="L47" i="2"/>
  <c r="L62" i="2"/>
  <c r="G67" i="2"/>
  <c r="G68" i="2" s="1"/>
  <c r="E65" i="2"/>
  <c r="I67" i="2"/>
  <c r="I68" i="2" s="1"/>
  <c r="L34" i="2"/>
  <c r="D11" i="1"/>
  <c r="E22" i="4" s="1"/>
  <c r="G22" i="4" s="1"/>
  <c r="G28" i="1"/>
  <c r="G27" i="1"/>
  <c r="G26" i="1"/>
  <c r="G24" i="1"/>
  <c r="G19" i="1"/>
  <c r="G18" i="1"/>
  <c r="G17" i="1"/>
  <c r="J67" i="2" l="1"/>
  <c r="J65" i="2"/>
  <c r="J45" i="2"/>
  <c r="K25" i="2"/>
  <c r="E33" i="4"/>
  <c r="K55" i="2"/>
  <c r="K39" i="2"/>
  <c r="K53" i="2"/>
  <c r="K32" i="2"/>
  <c r="K47" i="2"/>
  <c r="K24" i="2"/>
  <c r="K21" i="2"/>
  <c r="K19" i="2"/>
  <c r="K33" i="2"/>
  <c r="K44" i="2"/>
  <c r="K56" i="2"/>
  <c r="K26" i="2"/>
  <c r="K64" i="2"/>
  <c r="K62" i="2"/>
  <c r="K63" i="2"/>
  <c r="J36" i="2"/>
  <c r="K36" i="2" s="1"/>
  <c r="K30" i="2"/>
  <c r="K34" i="2"/>
  <c r="K40" i="2"/>
  <c r="K22" i="2"/>
  <c r="K54" i="2"/>
  <c r="K29" i="2"/>
  <c r="K43" i="2"/>
  <c r="K41" i="2"/>
  <c r="K52" i="2"/>
  <c r="L45" i="2"/>
  <c r="K23" i="2"/>
  <c r="K51" i="2"/>
  <c r="L65" i="2"/>
  <c r="K31" i="2"/>
  <c r="K20" i="2"/>
  <c r="K42" i="2"/>
  <c r="L67" i="2"/>
  <c r="E30" i="4" l="1"/>
  <c r="E34" i="4"/>
  <c r="M65" i="2"/>
  <c r="E35" i="4"/>
  <c r="E36" i="4" s="1"/>
  <c r="K67" i="2"/>
  <c r="K65" i="2"/>
  <c r="G34" i="4" l="1"/>
  <c r="E31" i="4"/>
  <c r="K45" i="2"/>
  <c r="J48" i="2"/>
  <c r="K48" i="2" s="1"/>
  <c r="D29" i="1"/>
  <c r="D21" i="1"/>
  <c r="D12" i="1"/>
  <c r="E23" i="4" s="1"/>
  <c r="G25" i="1"/>
  <c r="D13" i="1" s="1"/>
  <c r="I25" i="1"/>
  <c r="G20" i="1"/>
  <c r="I27" i="1"/>
  <c r="E25" i="4" l="1"/>
  <c r="E40" i="4" s="1"/>
  <c r="G23" i="4"/>
  <c r="I26" i="1"/>
  <c r="I20" i="1"/>
  <c r="D31" i="1"/>
  <c r="G29" i="1"/>
  <c r="D10" i="1"/>
  <c r="G21" i="1"/>
  <c r="E39" i="4" l="1"/>
  <c r="G39" i="4" s="1"/>
  <c r="E24" i="4"/>
  <c r="E26" i="4" s="1"/>
  <c r="E41" i="4" s="1"/>
  <c r="E21" i="4"/>
  <c r="H19" i="1"/>
  <c r="H18" i="1"/>
  <c r="H25" i="1"/>
  <c r="H26" i="1"/>
  <c r="H24" i="1"/>
  <c r="H21" i="1"/>
  <c r="H17" i="1"/>
  <c r="H29" i="1"/>
  <c r="H27" i="1"/>
  <c r="H28" i="1"/>
  <c r="H20" i="1"/>
  <c r="G31" i="1"/>
  <c r="H31" i="1" s="1"/>
</calcChain>
</file>

<file path=xl/sharedStrings.xml><?xml version="1.0" encoding="utf-8"?>
<sst xmlns="http://schemas.openxmlformats.org/spreadsheetml/2006/main" count="176" uniqueCount="147">
  <si>
    <r>
      <t xml:space="preserve">An attachment to a KHC Funding Application submitted via the UFA.  </t>
    </r>
    <r>
      <rPr>
        <i/>
        <sz val="10"/>
        <color rgb="FFC00000"/>
        <rFont val="Calibri"/>
        <family val="2"/>
        <scheme val="minor"/>
      </rPr>
      <t>ALL NUMBERS ARE PROJECTIONS.</t>
    </r>
  </si>
  <si>
    <t>Applicant Organization Name:</t>
  </si>
  <si>
    <t>Construction Management</t>
  </si>
  <si>
    <r>
      <t xml:space="preserve">Home Repair Costs </t>
    </r>
    <r>
      <rPr>
        <i/>
        <sz val="11"/>
        <rFont val="Calibri"/>
        <family val="2"/>
        <scheme val="minor"/>
      </rPr>
      <t>(materials + labor)</t>
    </r>
  </si>
  <si>
    <t>Total Project Costs</t>
  </si>
  <si>
    <t>Projected Average Cost/Home:</t>
  </si>
  <si>
    <t>% Total</t>
  </si>
  <si>
    <t>Total Sources</t>
  </si>
  <si>
    <t>PROJECTED AVERAGE COSTS PER HOME</t>
  </si>
  <si>
    <r>
      <t xml:space="preserve">Sources </t>
    </r>
    <r>
      <rPr>
        <i/>
        <sz val="11"/>
        <color theme="0"/>
        <rFont val="Calibri"/>
        <family val="2"/>
        <scheme val="minor"/>
      </rPr>
      <t>(Project Funding)</t>
    </r>
  </si>
  <si>
    <r>
      <t>Uses</t>
    </r>
    <r>
      <rPr>
        <sz val="12"/>
        <color theme="0"/>
        <rFont val="Calibri"/>
        <family val="2"/>
        <scheme val="minor"/>
      </rPr>
      <t xml:space="preserve"> </t>
    </r>
    <r>
      <rPr>
        <i/>
        <sz val="11"/>
        <color theme="0"/>
        <rFont val="Calibri"/>
        <family val="2"/>
        <scheme val="minor"/>
      </rPr>
      <t xml:space="preserve">(Project Costs) </t>
    </r>
  </si>
  <si>
    <t>Project Surplus/(Gap)</t>
  </si>
  <si>
    <t>Total for  ALL Homes</t>
  </si>
  <si>
    <t>% TDC</t>
  </si>
  <si>
    <t>Average</t>
  </si>
  <si>
    <t>Home 1</t>
  </si>
  <si>
    <t>Home 2</t>
  </si>
  <si>
    <t>Home 3</t>
  </si>
  <si>
    <t>Home 4</t>
  </si>
  <si>
    <t>Home 5</t>
  </si>
  <si>
    <t>Construction Type</t>
  </si>
  <si>
    <t>Square Footage</t>
  </si>
  <si>
    <t>Bedrooms</t>
  </si>
  <si>
    <t>Bathrooms</t>
  </si>
  <si>
    <t>Predevelopment</t>
  </si>
  <si>
    <t>Acquisition</t>
  </si>
  <si>
    <t>Construction/Rehab</t>
  </si>
  <si>
    <t>Professional Fees</t>
  </si>
  <si>
    <t>Finance &amp; Carrying Costs</t>
  </si>
  <si>
    <t>Seller's Closing Costs</t>
  </si>
  <si>
    <t>Developer Fee</t>
  </si>
  <si>
    <t>Total Development Costs</t>
  </si>
  <si>
    <t>Total Permanent Sources</t>
  </si>
  <si>
    <t>Development Surplus/(Gap)</t>
  </si>
  <si>
    <t>Total Interim Sources</t>
  </si>
  <si>
    <t>Construction Financing Surplus/(Gap)</t>
  </si>
  <si>
    <t>Sale Price:</t>
  </si>
  <si>
    <t>Downpayment paid by the Buyer</t>
  </si>
  <si>
    <t>Enter other buyer assistance here.</t>
  </si>
  <si>
    <t>Total Buyer Financing &amp; Funding</t>
  </si>
  <si>
    <t>Buyer Affordability Surplus/(Gap)</t>
  </si>
  <si>
    <t>YES</t>
  </si>
  <si>
    <t>NO</t>
  </si>
  <si>
    <r>
      <t xml:space="preserve">An attachment to a KHC Funding Application submitted via the UFA.  </t>
    </r>
    <r>
      <rPr>
        <i/>
        <sz val="9"/>
        <color rgb="FFC00000"/>
        <rFont val="Calibri"/>
        <family val="2"/>
        <scheme val="minor"/>
      </rPr>
      <t>ALL NUMBERS ARE PROJECTIONS.</t>
    </r>
  </si>
  <si>
    <t>Total Proposed Units</t>
  </si>
  <si>
    <t xml:space="preserve">Application Summary: </t>
  </si>
  <si>
    <t>Rural Housing Trust Fund (RHTF) Single Family Projects</t>
  </si>
  <si>
    <t>Projected Average RHTF Costs/Home:</t>
  </si>
  <si>
    <t>Total RHTF Requested:</t>
  </si>
  <si>
    <t xml:space="preserve">RHTF Home Repair &amp; Recovery </t>
  </si>
  <si>
    <r>
      <t xml:space="preserve">An attachment to a KHC Funding Application submitted via the UFA. 
 </t>
    </r>
    <r>
      <rPr>
        <i/>
        <sz val="9"/>
        <color rgb="FFC00000"/>
        <rFont val="Calibri"/>
        <family val="2"/>
        <scheme val="minor"/>
      </rPr>
      <t>ALL NUMBERS ARE PROJECTIONS.</t>
    </r>
  </si>
  <si>
    <t>Total Requested RHTF Funds</t>
  </si>
  <si>
    <t>Counties to be Served:</t>
  </si>
  <si>
    <t>Serving Existing Homeowners Impact by a Federal Disaster</t>
  </si>
  <si>
    <t>Projected Summary of Sources &amp; Uses: RHTF Single-Family Homebuyer Development</t>
  </si>
  <si>
    <t>Prposed # of Repair/Recovery Homes:</t>
  </si>
  <si>
    <t>(max is $60,000)</t>
  </si>
  <si>
    <t>(max is $12,000)</t>
  </si>
  <si>
    <t>Total Permanent RHTF Investment</t>
  </si>
  <si>
    <t>Home Model Name (if applicable)</t>
  </si>
  <si>
    <t>RHTF Development Gap Subsidy</t>
  </si>
  <si>
    <t>RHTF RECYCLED from Previous Home</t>
  </si>
  <si>
    <t>RHTF Construction Funding</t>
  </si>
  <si>
    <t>RHTF Buyer Assistance</t>
  </si>
  <si>
    <t>KHC RHTF Funding</t>
  </si>
  <si>
    <t xml:space="preserve">RHTF Development Gap Subsidy </t>
  </si>
  <si>
    <t>RHTF Direct Buyer Assistance</t>
  </si>
  <si>
    <t>RHTF Funds that remain in the unit</t>
  </si>
  <si>
    <t>Potential RHTF to be Recycled/Repaid</t>
  </si>
  <si>
    <t># of this Model to be Developed/Built</t>
  </si>
  <si>
    <t>Applicant:</t>
  </si>
  <si>
    <t>Average Total Cost Per Unit</t>
  </si>
  <si>
    <t>Average RHTF Per Unit for Development</t>
  </si>
  <si>
    <t>Average RHTF Per Unit for Production Fee</t>
  </si>
  <si>
    <t>KHC RHTF Development Gap Subsidy</t>
  </si>
  <si>
    <t>ALL RHTF Funding Requested</t>
  </si>
  <si>
    <t>Total Permanent Non-RHTF Funds</t>
  </si>
  <si>
    <t>Uses (Development Costs) PER UNIT</t>
  </si>
  <si>
    <t>Permanent Sources PER UNIT</t>
  </si>
  <si>
    <t>Interim Construction Financing/Funding PER UNIT</t>
  </si>
  <si>
    <t>KHC Funding PER UNIT</t>
  </si>
  <si>
    <t>Total for ALL Units</t>
  </si>
  <si>
    <t>(Other Source)</t>
  </si>
  <si>
    <t>Acquisition Rehab</t>
  </si>
  <si>
    <t>Home Repair &amp; Recovery for Existing Owners</t>
  </si>
  <si>
    <t>New Construction</t>
  </si>
  <si>
    <t># of Homes</t>
  </si>
  <si>
    <t>Reconstruction for Existing Owners</t>
  </si>
  <si>
    <t>RHTF Reconstruction, New Construction &amp; Aquistion Rehab</t>
  </si>
  <si>
    <t>of Home Repair costs</t>
  </si>
  <si>
    <t>Total Units:</t>
  </si>
  <si>
    <t>Total</t>
  </si>
  <si>
    <t>Project Proposal</t>
  </si>
  <si>
    <t>RHTF Construction Funding (Excludes Recycled RHTF)</t>
  </si>
  <si>
    <t xml:space="preserve">Total RHTF Funds Used </t>
  </si>
  <si>
    <t>Projected Summary of Sources &amp; Uses: 
 RHTF Home Repair &amp; Recovery</t>
  </si>
  <si>
    <r>
      <t xml:space="preserve">KHC RHTF Home Repair Forgivable Loan </t>
    </r>
    <r>
      <rPr>
        <i/>
        <sz val="8"/>
        <color theme="4" tint="-0.249977111117893"/>
        <rFont val="Calibri"/>
        <family val="2"/>
        <scheme val="minor"/>
      </rPr>
      <t>(Max. $60K)</t>
    </r>
  </si>
  <si>
    <t>Projected Average RHTF Production Fee/Home:</t>
  </si>
  <si>
    <t>Full Code Rehab</t>
  </si>
  <si>
    <r>
      <t xml:space="preserve">RHTF Production Fee </t>
    </r>
    <r>
      <rPr>
        <i/>
        <sz val="9"/>
        <color theme="4" tint="-0.249977111117893"/>
        <rFont val="Calibri"/>
        <family val="2"/>
        <scheme val="minor"/>
      </rPr>
      <t>(max: 20% of RHTF or $12K)</t>
    </r>
  </si>
  <si>
    <r>
      <t xml:space="preserve">RHTF Production Fee </t>
    </r>
    <r>
      <rPr>
        <i/>
        <sz val="10"/>
        <color theme="4" tint="-0.249977111117893"/>
        <rFont val="Calibri"/>
        <family val="2"/>
        <scheme val="minor"/>
      </rPr>
      <t>(max: 20% of RHTF or $12K)</t>
    </r>
  </si>
  <si>
    <r>
      <t>on New Site</t>
    </r>
    <r>
      <rPr>
        <sz val="12"/>
        <color theme="1"/>
        <rFont val="Calibri"/>
        <family val="2"/>
      </rPr>
      <t xml:space="preserve"> </t>
    </r>
  </si>
  <si>
    <t>Up to</t>
  </si>
  <si>
    <t>Disaster Survivors &amp; Other Buyers</t>
  </si>
  <si>
    <t xml:space="preserve">New Construction </t>
  </si>
  <si>
    <t>+ Mortgage/note in the amount of direct subsidy to the homeowner/ homebuyer</t>
  </si>
  <si>
    <t>Minimum Design Standards</t>
  </si>
  <si>
    <r>
      <t>Demo &amp; Rebuilding on Survivor’s Original Land</t>
    </r>
    <r>
      <rPr>
        <sz val="12"/>
        <color theme="1"/>
        <rFont val="Calibri"/>
        <family val="2"/>
      </rPr>
      <t xml:space="preserve"> </t>
    </r>
  </si>
  <si>
    <t>2023 RHTF SF Homebuyer Development Set Up/PCR workbook (HB)</t>
  </si>
  <si>
    <t>10-year deed restriction</t>
  </si>
  <si>
    <t>Full Building Code</t>
  </si>
  <si>
    <t>$60,001 –</t>
  </si>
  <si>
    <r>
      <t>Full Code Rehab</t>
    </r>
    <r>
      <rPr>
        <sz val="12"/>
        <color theme="1"/>
        <rFont val="Calibri"/>
        <family val="2"/>
      </rPr>
      <t xml:space="preserve"> </t>
    </r>
  </si>
  <si>
    <t>2023 RHTF Home Repair Set Up/PCR workbook (HR)</t>
  </si>
  <si>
    <t>Minimum Habitability Standards</t>
  </si>
  <si>
    <t>Disaster
Survivors</t>
  </si>
  <si>
    <r>
      <t>Home Repair</t>
    </r>
    <r>
      <rPr>
        <sz val="12"/>
        <color theme="1"/>
        <rFont val="Calibri"/>
        <family val="2"/>
      </rPr>
      <t xml:space="preserve"> </t>
    </r>
  </si>
  <si>
    <t>(Development Gap + Homeowner Subsidy)</t>
  </si>
  <si>
    <r>
      <t>(</t>
    </r>
    <r>
      <rPr>
        <u/>
        <sz val="10"/>
        <color rgb="FF000000"/>
        <rFont val="Calibri"/>
        <family val="2"/>
      </rPr>
      <t>&lt;</t>
    </r>
    <r>
      <rPr>
        <sz val="10"/>
        <color rgb="FF000000"/>
        <rFont val="Calibri"/>
        <family val="2"/>
      </rPr>
      <t>120% AMI)</t>
    </r>
  </si>
  <si>
    <t>KHC Project SetUp/PCR Workbook to Use for 
Individual Projects</t>
  </si>
  <si>
    <t>Affordability Requirement</t>
  </si>
  <si>
    <t>KHC Design Requirement</t>
  </si>
  <si>
    <t>Maximum Permanent RHTF Funding</t>
  </si>
  <si>
    <t>Eligible Households</t>
  </si>
  <si>
    <t>RHTF Activity Type</t>
  </si>
  <si>
    <t>Max Per Applicant seeking RHTF from KHC:</t>
  </si>
  <si>
    <t xml:space="preserve">Maximum Total RHTF Award: </t>
  </si>
  <si>
    <t>Lesser of 20% of TDC or $20,000.</t>
  </si>
  <si>
    <t>Full Code Rehab/New Construction:</t>
  </si>
  <si>
    <t>Lesser of 20% of RHTF Funds or $12,000.</t>
  </si>
  <si>
    <t xml:space="preserve">Home Repair: </t>
  </si>
  <si>
    <t xml:space="preserve">Max Production/Developer Fee per Unit: 
</t>
  </si>
  <si>
    <t>RHTF Single Family Project Project Uses, Limits, and Requirements</t>
  </si>
  <si>
    <r>
      <t xml:space="preserve">Homebuyer Financing PER UNIT         </t>
    </r>
    <r>
      <rPr>
        <i/>
        <sz val="10"/>
        <color theme="0"/>
        <rFont val="Calibri"/>
        <family val="2"/>
        <scheme val="minor"/>
      </rPr>
      <t xml:space="preserve"> Est. Appraised Value:</t>
    </r>
  </si>
  <si>
    <t>of TDC</t>
  </si>
  <si>
    <t>Max Permanent RHTF Allowed for Construction Type</t>
  </si>
  <si>
    <r>
      <t>Developer Equity</t>
    </r>
    <r>
      <rPr>
        <sz val="10"/>
        <rFont val="Calibri"/>
        <family val="2"/>
      </rPr>
      <t xml:space="preserve"> </t>
    </r>
    <r>
      <rPr>
        <i/>
        <sz val="10"/>
        <rFont val="Calibri"/>
        <family val="2"/>
      </rPr>
      <t>(CHDO Proceeds, etc.)</t>
    </r>
  </si>
  <si>
    <t>Costs Not Paid During Construction  (Dev. Fee + Closing Costs)</t>
  </si>
  <si>
    <t>Reconstruction/Demo</t>
  </si>
  <si>
    <t xml:space="preserve">Max RHTF </t>
  </si>
  <si>
    <t>Serving Existing Homeowners Impact by a Federal Disaster &amp; Other Homebuyers.</t>
  </si>
  <si>
    <t>Other Costs</t>
  </si>
  <si>
    <t>Up to $60,000 + $12,000 Production Fee</t>
  </si>
  <si>
    <t>Other Source:</t>
  </si>
  <si>
    <t>(max is $72,000)</t>
  </si>
  <si>
    <t>Home Sale Price/Appraised Value</t>
  </si>
  <si>
    <t xml:space="preserve">Homebuyer's 1st Mortgage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</si>
</sst>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0.0%"/>
    <numFmt numFmtId="166" formatCode="&quot;$&quot;#,##0"/>
    <numFmt numFmtId="167" formatCode="_(* #,##0_);_(* \(#,##0\);_(* &quot;-&quot;??_);_(@_)"/>
    <numFmt numFmtId="168" formatCode="0.0"/>
    <numFmt numFmtId="169" formatCode="0.00_);[Red]\(0.00\)"/>
    <numFmt numFmtId="170" formatCode="#,##0.0"/>
  </numFmts>
  <fonts count="9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Times New Roman"/>
      <family val="1"/>
    </font>
    <font>
      <sz val="10"/>
      <name val="Arial"/>
      <family val="2"/>
    </font>
    <font>
      <i/>
      <sz val="10"/>
      <color theme="1" tint="0.34998626667073579"/>
      <name val="Calibri"/>
      <family val="2"/>
      <scheme val="minor"/>
    </font>
    <font>
      <b/>
      <i/>
      <sz val="10"/>
      <color theme="1" tint="0.34998626667073579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i/>
      <sz val="10"/>
      <color rgb="FFC00000"/>
      <name val="Calibri"/>
      <family val="2"/>
      <scheme val="minor"/>
    </font>
    <font>
      <i/>
      <sz val="11"/>
      <color theme="4" tint="-0.499984740745262"/>
      <name val="Calibri"/>
      <family val="2"/>
      <scheme val="minor"/>
    </font>
    <font>
      <b/>
      <i/>
      <sz val="11"/>
      <color theme="4" tint="-0.499984740745262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 tint="0.34998626667073579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b/>
      <i/>
      <sz val="11"/>
      <color theme="7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9"/>
      <color theme="1" tint="0.34998626667073579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7" tint="-0.499984740745262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i/>
      <sz val="10"/>
      <color theme="4" tint="-0.249977111117893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i/>
      <u/>
      <sz val="10"/>
      <color theme="4" tint="-0.499984740745262"/>
      <name val="Calibri"/>
      <family val="2"/>
      <scheme val="minor"/>
    </font>
    <font>
      <sz val="10"/>
      <color rgb="FF4F6228"/>
      <name val="Calibri"/>
      <family val="2"/>
    </font>
    <font>
      <sz val="10"/>
      <color rgb="FF415D8B"/>
      <name val="Calibri"/>
      <family val="2"/>
    </font>
    <font>
      <sz val="10"/>
      <color rgb="FF415D8B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0"/>
      <color theme="4" tint="-0.499984740745262"/>
      <name val="Calibri"/>
      <family val="2"/>
    </font>
    <font>
      <b/>
      <sz val="10"/>
      <color theme="4" tint="-0.499984740745262"/>
      <name val="Calibri"/>
      <family val="2"/>
      <scheme val="minor"/>
    </font>
    <font>
      <b/>
      <i/>
      <sz val="10"/>
      <color theme="5" tint="-0.249977111117893"/>
      <name val="Calibri"/>
      <family val="2"/>
      <scheme val="minor"/>
    </font>
    <font>
      <i/>
      <sz val="10"/>
      <color theme="5" tint="-0.249977111117893"/>
      <name val="Calibri"/>
      <family val="2"/>
      <scheme val="minor"/>
    </font>
    <font>
      <i/>
      <sz val="11"/>
      <color theme="5" tint="-0.249977111117893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i/>
      <sz val="9"/>
      <color rgb="FFC0000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u/>
      <sz val="11"/>
      <color theme="4" tint="-0.249977111117893"/>
      <name val="Calibri"/>
      <family val="2"/>
      <scheme val="minor"/>
    </font>
    <font>
      <i/>
      <sz val="10"/>
      <color theme="1" tint="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i/>
      <sz val="14"/>
      <color theme="4" tint="-0.249977111117893"/>
      <name val="Calibri"/>
      <family val="2"/>
      <scheme val="minor"/>
    </font>
    <font>
      <i/>
      <u/>
      <sz val="10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i/>
      <sz val="10"/>
      <color theme="0"/>
      <name val="Calibri"/>
      <family val="2"/>
      <scheme val="minor"/>
    </font>
    <font>
      <b/>
      <i/>
      <sz val="10"/>
      <color theme="4" tint="-0.499984740745262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i/>
      <sz val="12"/>
      <color theme="4" tint="-0.249977111117893"/>
      <name val="Calibri"/>
      <family val="2"/>
      <scheme val="minor"/>
    </font>
    <font>
      <i/>
      <u/>
      <sz val="10"/>
      <color theme="4" tint="-0.249977111117893"/>
      <name val="Calibri"/>
      <family val="2"/>
      <scheme val="minor"/>
    </font>
    <font>
      <i/>
      <sz val="9"/>
      <color theme="4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 tint="0.34998626667073579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8"/>
      <color theme="4" tint="-0.249977111117893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u/>
      <sz val="10"/>
      <color rgb="FF000000"/>
      <name val="Calibri"/>
      <family val="2"/>
    </font>
    <font>
      <sz val="10"/>
      <color theme="2" tint="-0.499984740745262"/>
      <name val="Calibri"/>
      <family val="2"/>
      <scheme val="minor"/>
    </font>
    <font>
      <b/>
      <sz val="10"/>
      <color theme="2" tint="-0.499984740745262"/>
      <name val="Calibri"/>
      <family val="2"/>
      <scheme val="minor"/>
    </font>
    <font>
      <b/>
      <i/>
      <sz val="10"/>
      <color theme="7" tint="-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</font>
    <font>
      <i/>
      <sz val="10"/>
      <name val="Calibri"/>
      <family val="2"/>
    </font>
    <font>
      <sz val="10"/>
      <color theme="4" tint="-0.499984740745262"/>
      <name val="Calibri"/>
      <family val="2"/>
      <scheme val="minor"/>
    </font>
    <font>
      <i/>
      <sz val="10"/>
      <color rgb="FF415D8B"/>
      <name val="Calibri"/>
      <family val="2"/>
      <scheme val="minor"/>
    </font>
    <font>
      <b/>
      <i/>
      <sz val="10"/>
      <color rgb="FF415D8B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i/>
      <sz val="10"/>
      <color theme="2" tint="-0.49998474074526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medium">
        <color rgb="FFA6A6A6"/>
      </left>
      <right/>
      <top/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/>
      <bottom style="medium">
        <color rgb="FFA6A6A6"/>
      </bottom>
      <diagonal/>
    </border>
    <border>
      <left/>
      <right style="medium">
        <color rgb="FFA6A6A6"/>
      </right>
      <top/>
      <bottom style="medium">
        <color rgb="FFA6A6A6"/>
      </bottom>
      <diagonal/>
    </border>
    <border>
      <left style="medium">
        <color rgb="FFA6A6A6"/>
      </left>
      <right/>
      <top/>
      <bottom/>
      <diagonal/>
    </border>
    <border>
      <left style="medium">
        <color rgb="FFA6A6A6"/>
      </left>
      <right style="medium">
        <color rgb="FFA6A6A6"/>
      </right>
      <top/>
      <bottom/>
      <diagonal/>
    </border>
    <border>
      <left/>
      <right style="medium">
        <color rgb="FFA6A6A6"/>
      </right>
      <top/>
      <bottom/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/>
      <diagonal/>
    </border>
    <border>
      <left/>
      <right style="medium">
        <color rgb="FFA6A6A6"/>
      </right>
      <top style="medium">
        <color rgb="FFA6A6A6"/>
      </top>
      <bottom/>
      <diagonal/>
    </border>
    <border>
      <left style="medium">
        <color rgb="FFA6A6A6"/>
      </left>
      <right/>
      <top style="medium">
        <color rgb="FFA6A6A6"/>
      </top>
      <bottom/>
      <diagonal/>
    </border>
    <border>
      <left/>
      <right/>
      <top/>
      <bottom style="thin">
        <color theme="2" tint="-0.249977111117893"/>
      </bottom>
      <diagonal/>
    </border>
    <border>
      <left/>
      <right/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499984740745262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499984740745262"/>
      </right>
      <top/>
      <bottom style="thin">
        <color theme="2" tint="-0.249977111117893"/>
      </bottom>
      <diagonal/>
    </border>
    <border>
      <left style="thin">
        <color theme="2" tint="-0.249977111117893"/>
      </left>
      <right/>
      <top/>
      <bottom/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499984740745262"/>
      </left>
      <right/>
      <top/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0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6">
    <xf numFmtId="0" fontId="0" fillId="0" borderId="0"/>
    <xf numFmtId="164" fontId="2" fillId="0" borderId="0"/>
    <xf numFmtId="9" fontId="3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4" fontId="29" fillId="0" borderId="0" applyFont="0" applyFill="0" applyBorder="0" applyAlignment="0" applyProtection="0"/>
  </cellStyleXfs>
  <cellXfs count="388">
    <xf numFmtId="0" fontId="0" fillId="0" borderId="0" xfId="0"/>
    <xf numFmtId="0" fontId="4" fillId="2" borderId="0" xfId="0" applyFont="1" applyFill="1" applyAlignment="1">
      <alignment vertical="top"/>
    </xf>
    <xf numFmtId="0" fontId="12" fillId="6" borderId="0" xfId="0" applyFont="1" applyFill="1"/>
    <xf numFmtId="0" fontId="12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13" fillId="6" borderId="0" xfId="0" applyFont="1" applyFill="1" applyAlignment="1">
      <alignment horizontal="center"/>
    </xf>
    <xf numFmtId="0" fontId="1" fillId="2" borderId="0" xfId="0" applyFont="1" applyFill="1"/>
    <xf numFmtId="0" fontId="4" fillId="2" borderId="0" xfId="0" applyFont="1" applyFill="1" applyAlignment="1">
      <alignment horizontal="center"/>
    </xf>
    <xf numFmtId="0" fontId="11" fillId="6" borderId="0" xfId="1" applyNumberFormat="1" applyFont="1" applyFill="1" applyAlignment="1">
      <alignment horizontal="right"/>
    </xf>
    <xf numFmtId="0" fontId="10" fillId="2" borderId="0" xfId="1" applyNumberFormat="1" applyFont="1" applyFill="1" applyAlignment="1">
      <alignment shrinkToFit="1"/>
    </xf>
    <xf numFmtId="6" fontId="17" fillId="3" borderId="0" xfId="1" applyNumberFormat="1" applyFont="1" applyFill="1"/>
    <xf numFmtId="165" fontId="21" fillId="3" borderId="0" xfId="2" applyNumberFormat="1" applyFont="1" applyFill="1" applyBorder="1" applyAlignment="1" applyProtection="1">
      <alignment horizontal="center"/>
    </xf>
    <xf numFmtId="6" fontId="17" fillId="3" borderId="0" xfId="1" applyNumberFormat="1" applyFont="1" applyFill="1" applyAlignment="1">
      <alignment shrinkToFit="1"/>
    </xf>
    <xf numFmtId="166" fontId="1" fillId="2" borderId="0" xfId="0" applyNumberFormat="1" applyFont="1" applyFill="1"/>
    <xf numFmtId="165" fontId="20" fillId="3" borderId="0" xfId="2" applyNumberFormat="1" applyFont="1" applyFill="1" applyBorder="1" applyAlignment="1" applyProtection="1">
      <alignment horizontal="center"/>
    </xf>
    <xf numFmtId="166" fontId="1" fillId="2" borderId="0" xfId="0" applyNumberFormat="1" applyFont="1" applyFill="1" applyAlignment="1">
      <alignment horizontal="right"/>
    </xf>
    <xf numFmtId="10" fontId="21" fillId="3" borderId="0" xfId="1" applyNumberFormat="1" applyFont="1" applyFill="1" applyAlignment="1">
      <alignment horizontal="center"/>
    </xf>
    <xf numFmtId="0" fontId="18" fillId="6" borderId="0" xfId="0" applyFont="1" applyFill="1" applyAlignment="1">
      <alignment horizontal="left" vertical="center" indent="4"/>
    </xf>
    <xf numFmtId="0" fontId="22" fillId="3" borderId="0" xfId="1" applyNumberFormat="1" applyFont="1" applyFill="1"/>
    <xf numFmtId="0" fontId="21" fillId="3" borderId="0" xfId="1" applyNumberFormat="1" applyFont="1" applyFill="1" applyAlignment="1">
      <alignment horizontal="center"/>
    </xf>
    <xf numFmtId="6" fontId="23" fillId="3" borderId="0" xfId="1" applyNumberFormat="1" applyFont="1" applyFill="1" applyAlignment="1">
      <alignment vertical="center" shrinkToFit="1"/>
    </xf>
    <xf numFmtId="0" fontId="23" fillId="2" borderId="0" xfId="0" applyFont="1" applyFill="1"/>
    <xf numFmtId="0" fontId="0" fillId="2" borderId="0" xfId="0" applyFill="1" applyAlignment="1">
      <alignment shrinkToFit="1"/>
    </xf>
    <xf numFmtId="0" fontId="21" fillId="2" borderId="0" xfId="0" applyFont="1" applyFill="1" applyAlignment="1">
      <alignment horizontal="center"/>
    </xf>
    <xf numFmtId="6" fontId="16" fillId="3" borderId="0" xfId="1" applyNumberFormat="1" applyFont="1" applyFill="1"/>
    <xf numFmtId="0" fontId="26" fillId="6" borderId="0" xfId="1" applyNumberFormat="1" applyFont="1" applyFill="1" applyAlignment="1">
      <alignment shrinkToFit="1"/>
    </xf>
    <xf numFmtId="0" fontId="21" fillId="2" borderId="0" xfId="0" applyFont="1" applyFill="1" applyAlignment="1">
      <alignment horizontal="left" indent="1"/>
    </xf>
    <xf numFmtId="1" fontId="17" fillId="4" borderId="1" xfId="0" applyNumberFormat="1" applyFont="1" applyFill="1" applyBorder="1" applyAlignment="1" applyProtection="1">
      <alignment horizontal="center" shrinkToFit="1"/>
      <protection locked="0"/>
    </xf>
    <xf numFmtId="0" fontId="26" fillId="2" borderId="0" xfId="1" applyNumberFormat="1" applyFont="1" applyFill="1" applyAlignment="1">
      <alignment shrinkToFit="1"/>
    </xf>
    <xf numFmtId="0" fontId="11" fillId="2" borderId="0" xfId="1" applyNumberFormat="1" applyFont="1" applyFill="1" applyAlignment="1">
      <alignment horizontal="right"/>
    </xf>
    <xf numFmtId="0" fontId="13" fillId="2" borderId="0" xfId="0" applyFont="1" applyFill="1" applyAlignment="1">
      <alignment horizontal="center"/>
    </xf>
    <xf numFmtId="0" fontId="16" fillId="2" borderId="0" xfId="0" applyFont="1" applyFill="1" applyAlignment="1">
      <alignment horizontal="left" indent="3"/>
    </xf>
    <xf numFmtId="6" fontId="23" fillId="2" borderId="0" xfId="1" applyNumberFormat="1" applyFont="1" applyFill="1" applyAlignment="1">
      <alignment vertical="center"/>
    </xf>
    <xf numFmtId="0" fontId="16" fillId="3" borderId="0" xfId="1" applyNumberFormat="1" applyFont="1" applyFill="1" applyAlignment="1">
      <alignment horizontal="left" shrinkToFit="1"/>
    </xf>
    <xf numFmtId="0" fontId="16" fillId="3" borderId="3" xfId="1" applyNumberFormat="1" applyFont="1" applyFill="1" applyBorder="1" applyAlignment="1">
      <alignment horizontal="left" shrinkToFit="1"/>
    </xf>
    <xf numFmtId="0" fontId="14" fillId="0" borderId="2" xfId="1" applyNumberFormat="1" applyFont="1" applyBorder="1" applyAlignment="1">
      <alignment horizontal="left" shrinkToFit="1"/>
    </xf>
    <xf numFmtId="0" fontId="14" fillId="0" borderId="4" xfId="1" applyNumberFormat="1" applyFont="1" applyBorder="1" applyAlignment="1">
      <alignment horizontal="left" shrinkToFit="1"/>
    </xf>
    <xf numFmtId="6" fontId="17" fillId="3" borderId="3" xfId="1" applyNumberFormat="1" applyFont="1" applyFill="1" applyBorder="1" applyAlignment="1">
      <alignment shrinkToFit="1"/>
    </xf>
    <xf numFmtId="0" fontId="16" fillId="2" borderId="0" xfId="0" applyFont="1" applyFill="1" applyAlignment="1">
      <alignment horizontal="center" shrinkToFit="1"/>
    </xf>
    <xf numFmtId="0" fontId="17" fillId="2" borderId="0" xfId="0" applyFont="1" applyFill="1" applyAlignment="1">
      <alignment horizontal="left" indent="3"/>
    </xf>
    <xf numFmtId="0" fontId="5" fillId="2" borderId="0" xfId="0" applyFont="1" applyFill="1" applyAlignment="1">
      <alignment vertical="top"/>
    </xf>
    <xf numFmtId="0" fontId="16" fillId="2" borderId="0" xfId="0" applyFont="1" applyFill="1" applyAlignment="1">
      <alignment shrinkToFit="1"/>
    </xf>
    <xf numFmtId="0" fontId="4" fillId="2" borderId="0" xfId="0" applyFont="1" applyFill="1" applyAlignment="1">
      <alignment horizontal="left" indent="1"/>
    </xf>
    <xf numFmtId="166" fontId="16" fillId="2" borderId="0" xfId="0" applyNumberFormat="1" applyFont="1" applyFill="1" applyAlignment="1">
      <alignment shrinkToFit="1"/>
    </xf>
    <xf numFmtId="166" fontId="27" fillId="2" borderId="0" xfId="0" applyNumberFormat="1" applyFont="1" applyFill="1" applyAlignment="1">
      <alignment horizontal="left" shrinkToFit="1"/>
    </xf>
    <xf numFmtId="166" fontId="16" fillId="2" borderId="0" xfId="0" applyNumberFormat="1" applyFont="1" applyFill="1" applyAlignment="1">
      <alignment horizontal="left" indent="1" shrinkToFit="1"/>
    </xf>
    <xf numFmtId="166" fontId="17" fillId="2" borderId="0" xfId="0" applyNumberFormat="1" applyFont="1" applyFill="1" applyAlignment="1">
      <alignment shrinkToFit="1"/>
    </xf>
    <xf numFmtId="166" fontId="0" fillId="2" borderId="0" xfId="0" applyNumberFormat="1" applyFill="1" applyAlignment="1">
      <alignment horizontal="right" shrinkToFit="1"/>
    </xf>
    <xf numFmtId="166" fontId="14" fillId="2" borderId="0" xfId="0" applyNumberFormat="1" applyFont="1" applyFill="1" applyAlignment="1">
      <alignment horizontal="right" shrinkToFit="1"/>
    </xf>
    <xf numFmtId="166" fontId="19" fillId="4" borderId="0" xfId="0" applyNumberFormat="1" applyFont="1" applyFill="1" applyAlignment="1" applyProtection="1">
      <alignment horizontal="left" shrinkToFit="1"/>
      <protection locked="0"/>
    </xf>
    <xf numFmtId="166" fontId="19" fillId="4" borderId="3" xfId="0" applyNumberFormat="1" applyFont="1" applyFill="1" applyBorder="1" applyAlignment="1" applyProtection="1">
      <alignment horizontal="left" shrinkToFit="1"/>
      <protection locked="0"/>
    </xf>
    <xf numFmtId="0" fontId="15" fillId="2" borderId="0" xfId="0" applyFont="1" applyFill="1"/>
    <xf numFmtId="0" fontId="21" fillId="2" borderId="0" xfId="0" applyFont="1" applyFill="1" applyAlignment="1">
      <alignment vertical="top"/>
    </xf>
    <xf numFmtId="165" fontId="24" fillId="3" borderId="0" xfId="2" applyNumberFormat="1" applyFont="1" applyFill="1" applyBorder="1" applyAlignment="1" applyProtection="1">
      <alignment horizontal="center" vertical="center"/>
    </xf>
    <xf numFmtId="0" fontId="9" fillId="2" borderId="0" xfId="0" applyFont="1" applyFill="1" applyAlignment="1">
      <alignment vertical="center"/>
    </xf>
    <xf numFmtId="166" fontId="25" fillId="2" borderId="0" xfId="0" applyNumberFormat="1" applyFont="1" applyFill="1" applyAlignment="1">
      <alignment vertical="center" shrinkToFit="1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left" vertical="center" indent="3"/>
    </xf>
    <xf numFmtId="49" fontId="30" fillId="4" borderId="6" xfId="0" applyNumberFormat="1" applyFont="1" applyFill="1" applyBorder="1" applyAlignment="1" applyProtection="1">
      <alignment horizontal="center" shrinkToFit="1"/>
      <protection locked="0"/>
    </xf>
    <xf numFmtId="3" fontId="30" fillId="4" borderId="6" xfId="0" applyNumberFormat="1" applyFont="1" applyFill="1" applyBorder="1" applyAlignment="1" applyProtection="1">
      <alignment horizontal="center" shrinkToFit="1"/>
      <protection locked="0"/>
    </xf>
    <xf numFmtId="3" fontId="30" fillId="4" borderId="7" xfId="0" applyNumberFormat="1" applyFont="1" applyFill="1" applyBorder="1" applyAlignment="1" applyProtection="1">
      <alignment horizontal="center" shrinkToFit="1"/>
      <protection locked="0"/>
    </xf>
    <xf numFmtId="1" fontId="30" fillId="4" borderId="8" xfId="0" applyNumberFormat="1" applyFont="1" applyFill="1" applyBorder="1" applyAlignment="1" applyProtection="1">
      <alignment horizontal="center" shrinkToFit="1"/>
      <protection locked="0"/>
    </xf>
    <xf numFmtId="168" fontId="30" fillId="4" borderId="9" xfId="0" applyNumberFormat="1" applyFont="1" applyFill="1" applyBorder="1" applyAlignment="1" applyProtection="1">
      <alignment horizontal="center" shrinkToFit="1"/>
      <protection locked="0"/>
    </xf>
    <xf numFmtId="166" fontId="30" fillId="4" borderId="6" xfId="0" applyNumberFormat="1" applyFont="1" applyFill="1" applyBorder="1" applyAlignment="1" applyProtection="1">
      <alignment horizontal="right" shrinkToFit="1"/>
      <protection locked="0"/>
    </xf>
    <xf numFmtId="166" fontId="30" fillId="4" borderId="8" xfId="0" applyNumberFormat="1" applyFont="1" applyFill="1" applyBorder="1" applyAlignment="1" applyProtection="1">
      <alignment horizontal="right" shrinkToFit="1"/>
      <protection locked="0"/>
    </xf>
    <xf numFmtId="166" fontId="40" fillId="5" borderId="6" xfId="0" applyNumberFormat="1" applyFont="1" applyFill="1" applyBorder="1" applyAlignment="1" applyProtection="1">
      <alignment horizontal="right" shrinkToFit="1"/>
      <protection locked="0"/>
    </xf>
    <xf numFmtId="166" fontId="4" fillId="4" borderId="1" xfId="0" applyNumberFormat="1" applyFont="1" applyFill="1" applyBorder="1" applyAlignment="1" applyProtection="1">
      <alignment horizontal="left" shrinkToFit="1"/>
      <protection locked="0"/>
    </xf>
    <xf numFmtId="166" fontId="30" fillId="4" borderId="7" xfId="0" applyNumberFormat="1" applyFont="1" applyFill="1" applyBorder="1" applyAlignment="1" applyProtection="1">
      <alignment horizontal="right" shrinkToFit="1"/>
      <protection locked="0"/>
    </xf>
    <xf numFmtId="0" fontId="16" fillId="2" borderId="0" xfId="0" applyFont="1" applyFill="1" applyAlignment="1">
      <alignment horizontal="left"/>
    </xf>
    <xf numFmtId="166" fontId="0" fillId="2" borderId="0" xfId="0" applyNumberFormat="1" applyFill="1" applyAlignment="1">
      <alignment horizontal="right" indent="1" shrinkToFit="1"/>
    </xf>
    <xf numFmtId="165" fontId="0" fillId="2" borderId="0" xfId="4" applyNumberFormat="1" applyFont="1" applyFill="1" applyAlignment="1">
      <alignment horizontal="right" indent="1" shrinkToFit="1"/>
    </xf>
    <xf numFmtId="0" fontId="16" fillId="2" borderId="0" xfId="0" applyFont="1" applyFill="1" applyAlignment="1">
      <alignment horizontal="left" vertical="top"/>
    </xf>
    <xf numFmtId="0" fontId="63" fillId="2" borderId="0" xfId="0" applyFont="1" applyFill="1" applyAlignment="1">
      <alignment vertical="top"/>
    </xf>
    <xf numFmtId="1" fontId="37" fillId="4" borderId="9" xfId="0" applyNumberFormat="1" applyFont="1" applyFill="1" applyBorder="1" applyAlignment="1" applyProtection="1">
      <alignment horizontal="center" shrinkToFit="1"/>
      <protection locked="0"/>
    </xf>
    <xf numFmtId="1" fontId="37" fillId="4" borderId="10" xfId="0" applyNumberFormat="1" applyFont="1" applyFill="1" applyBorder="1" applyAlignment="1" applyProtection="1">
      <alignment horizontal="center" shrinkToFit="1"/>
      <protection locked="0"/>
    </xf>
    <xf numFmtId="0" fontId="16" fillId="2" borderId="0" xfId="0" applyFont="1" applyFill="1" applyAlignment="1">
      <alignment horizontal="right" indent="3"/>
    </xf>
    <xf numFmtId="0" fontId="4" fillId="2" borderId="0" xfId="0" applyFont="1" applyFill="1" applyAlignment="1">
      <alignment horizontal="center" vertical="top"/>
    </xf>
    <xf numFmtId="167" fontId="32" fillId="3" borderId="0" xfId="3" applyNumberFormat="1" applyFont="1" applyFill="1" applyBorder="1" applyAlignment="1" applyProtection="1">
      <alignment horizontal="center" vertical="center" shrinkToFit="1"/>
    </xf>
    <xf numFmtId="0" fontId="44" fillId="2" borderId="0" xfId="0" applyFont="1" applyFill="1" applyAlignment="1">
      <alignment vertical="top"/>
    </xf>
    <xf numFmtId="0" fontId="68" fillId="2" borderId="0" xfId="0" applyFont="1" applyFill="1" applyAlignment="1">
      <alignment vertical="top"/>
    </xf>
    <xf numFmtId="0" fontId="69" fillId="2" borderId="0" xfId="0" applyFont="1" applyFill="1" applyAlignment="1">
      <alignment vertical="top"/>
    </xf>
    <xf numFmtId="1" fontId="16" fillId="2" borderId="0" xfId="0" applyNumberFormat="1" applyFont="1" applyFill="1" applyAlignment="1">
      <alignment horizontal="center" shrinkToFit="1"/>
    </xf>
    <xf numFmtId="0" fontId="70" fillId="2" borderId="0" xfId="0" applyFont="1" applyFill="1" applyAlignment="1">
      <alignment wrapText="1"/>
    </xf>
    <xf numFmtId="0" fontId="44" fillId="2" borderId="0" xfId="0" applyFont="1" applyFill="1"/>
    <xf numFmtId="165" fontId="44" fillId="2" borderId="0" xfId="4" applyNumberFormat="1" applyFont="1" applyFill="1" applyBorder="1" applyAlignment="1" applyProtection="1">
      <alignment horizontal="right"/>
    </xf>
    <xf numFmtId="166" fontId="30" fillId="4" borderId="1" xfId="0" applyNumberFormat="1" applyFont="1" applyFill="1" applyBorder="1" applyAlignment="1" applyProtection="1">
      <alignment horizontal="right" shrinkToFit="1"/>
      <protection locked="0"/>
    </xf>
    <xf numFmtId="166" fontId="40" fillId="5" borderId="1" xfId="0" applyNumberFormat="1" applyFont="1" applyFill="1" applyBorder="1" applyAlignment="1" applyProtection="1">
      <alignment horizontal="right" shrinkToFit="1"/>
      <protection locked="0"/>
    </xf>
    <xf numFmtId="166" fontId="30" fillId="4" borderId="14" xfId="0" applyNumberFormat="1" applyFont="1" applyFill="1" applyBorder="1" applyAlignment="1" applyProtection="1">
      <alignment horizontal="right" shrinkToFit="1"/>
      <protection locked="0"/>
    </xf>
    <xf numFmtId="49" fontId="30" fillId="4" borderId="1" xfId="0" applyNumberFormat="1" applyFont="1" applyFill="1" applyBorder="1" applyAlignment="1" applyProtection="1">
      <alignment horizontal="center" shrinkToFit="1"/>
      <protection locked="0"/>
    </xf>
    <xf numFmtId="1" fontId="37" fillId="4" borderId="15" xfId="0" applyNumberFormat="1" applyFont="1" applyFill="1" applyBorder="1" applyAlignment="1" applyProtection="1">
      <alignment horizontal="center" shrinkToFit="1"/>
      <protection locked="0"/>
    </xf>
    <xf numFmtId="1" fontId="30" fillId="4" borderId="11" xfId="0" applyNumberFormat="1" applyFont="1" applyFill="1" applyBorder="1" applyAlignment="1" applyProtection="1">
      <alignment horizontal="center" shrinkToFit="1"/>
      <protection locked="0"/>
    </xf>
    <xf numFmtId="3" fontId="30" fillId="4" borderId="14" xfId="0" applyNumberFormat="1" applyFont="1" applyFill="1" applyBorder="1" applyAlignment="1" applyProtection="1">
      <alignment horizontal="center" shrinkToFit="1"/>
      <protection locked="0"/>
    </xf>
    <xf numFmtId="168" fontId="30" fillId="4" borderId="2" xfId="0" applyNumberFormat="1" applyFont="1" applyFill="1" applyBorder="1" applyAlignment="1" applyProtection="1">
      <alignment horizontal="center" shrinkToFit="1"/>
      <protection locked="0"/>
    </xf>
    <xf numFmtId="0" fontId="72" fillId="2" borderId="0" xfId="0" applyFont="1" applyFill="1"/>
    <xf numFmtId="0" fontId="73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11" fillId="6" borderId="0" xfId="1" applyNumberFormat="1" applyFont="1" applyFill="1" applyAlignment="1">
      <alignment shrinkToFit="1"/>
    </xf>
    <xf numFmtId="0" fontId="31" fillId="6" borderId="0" xfId="1" applyNumberFormat="1" applyFont="1" applyFill="1" applyAlignment="1">
      <alignment horizontal="right"/>
    </xf>
    <xf numFmtId="0" fontId="58" fillId="6" borderId="0" xfId="0" applyFont="1" applyFill="1" applyAlignment="1">
      <alignment horizontal="center"/>
    </xf>
    <xf numFmtId="0" fontId="11" fillId="2" borderId="0" xfId="1" applyNumberFormat="1" applyFont="1" applyFill="1" applyAlignment="1">
      <alignment shrinkToFit="1"/>
    </xf>
    <xf numFmtId="0" fontId="12" fillId="2" borderId="0" xfId="0" applyFont="1" applyFill="1" applyAlignment="1">
      <alignment shrinkToFit="1"/>
    </xf>
    <xf numFmtId="0" fontId="31" fillId="2" borderId="0" xfId="1" applyNumberFormat="1" applyFont="1" applyFill="1" applyAlignment="1">
      <alignment horizontal="right" shrinkToFit="1"/>
    </xf>
    <xf numFmtId="0" fontId="58" fillId="2" borderId="0" xfId="0" applyFont="1" applyFill="1" applyAlignment="1">
      <alignment horizontal="center" shrinkToFit="1"/>
    </xf>
    <xf numFmtId="166" fontId="16" fillId="2" borderId="0" xfId="0" applyNumberFormat="1" applyFont="1" applyFill="1" applyAlignment="1">
      <alignment horizontal="center" shrinkToFit="1"/>
    </xf>
    <xf numFmtId="0" fontId="59" fillId="2" borderId="0" xfId="0" applyFont="1" applyFill="1" applyAlignment="1">
      <alignment shrinkToFit="1"/>
    </xf>
    <xf numFmtId="0" fontId="0" fillId="2" borderId="0" xfId="0" applyFill="1" applyAlignment="1">
      <alignment horizontal="left" indent="1" shrinkToFit="1"/>
    </xf>
    <xf numFmtId="0" fontId="0" fillId="2" borderId="0" xfId="0" applyFill="1" applyAlignment="1">
      <alignment horizontal="right" shrinkToFit="1"/>
    </xf>
    <xf numFmtId="170" fontId="0" fillId="2" borderId="0" xfId="0" applyNumberFormat="1" applyFill="1" applyAlignment="1">
      <alignment horizontal="right" shrinkToFit="1"/>
    </xf>
    <xf numFmtId="0" fontId="1" fillId="2" borderId="0" xfId="0" applyFont="1" applyFill="1" applyAlignment="1">
      <alignment shrinkToFit="1"/>
    </xf>
    <xf numFmtId="1" fontId="1" fillId="2" borderId="0" xfId="0" applyNumberFormat="1" applyFont="1" applyFill="1" applyAlignment="1">
      <alignment horizontal="center" shrinkToFit="1"/>
    </xf>
    <xf numFmtId="0" fontId="59" fillId="2" borderId="0" xfId="0" applyFont="1" applyFill="1"/>
    <xf numFmtId="1" fontId="0" fillId="2" borderId="0" xfId="0" applyNumberFormat="1" applyFill="1" applyAlignment="1">
      <alignment horizontal="center" shrinkToFit="1"/>
    </xf>
    <xf numFmtId="166" fontId="0" fillId="2" borderId="0" xfId="0" applyNumberFormat="1" applyFill="1" applyAlignment="1">
      <alignment horizontal="center" shrinkToFit="1"/>
    </xf>
    <xf numFmtId="166" fontId="1" fillId="2" borderId="0" xfId="0" applyNumberFormat="1" applyFont="1" applyFill="1" applyAlignment="1">
      <alignment horizontal="center" shrinkToFit="1"/>
    </xf>
    <xf numFmtId="166" fontId="61" fillId="2" borderId="0" xfId="0" applyNumberFormat="1" applyFont="1" applyFill="1" applyAlignment="1">
      <alignment horizontal="right" shrinkToFit="1"/>
    </xf>
    <xf numFmtId="0" fontId="30" fillId="2" borderId="0" xfId="0" applyFont="1" applyFill="1" applyAlignment="1" applyProtection="1">
      <alignment horizontal="center" shrinkToFit="1"/>
      <protection locked="0"/>
    </xf>
    <xf numFmtId="166" fontId="45" fillId="7" borderId="6" xfId="0" applyNumberFormat="1" applyFont="1" applyFill="1" applyBorder="1" applyAlignment="1" applyProtection="1">
      <alignment horizontal="right" shrinkToFit="1"/>
      <protection locked="0"/>
    </xf>
    <xf numFmtId="0" fontId="30" fillId="2" borderId="0" xfId="0" applyFont="1" applyFill="1" applyAlignment="1">
      <alignment horizontal="center"/>
    </xf>
    <xf numFmtId="0" fontId="6" fillId="2" borderId="0" xfId="0" applyFont="1" applyFill="1"/>
    <xf numFmtId="0" fontId="21" fillId="2" borderId="0" xfId="0" applyFont="1" applyFill="1" applyAlignment="1">
      <alignment horizontal="center" vertical="top"/>
    </xf>
    <xf numFmtId="0" fontId="19" fillId="2" borderId="0" xfId="0" applyFont="1" applyFill="1" applyAlignment="1">
      <alignment horizontal="center"/>
    </xf>
    <xf numFmtId="0" fontId="13" fillId="6" borderId="0" xfId="0" applyFont="1" applyFill="1" applyAlignment="1">
      <alignment horizontal="center" shrinkToFit="1"/>
    </xf>
    <xf numFmtId="0" fontId="58" fillId="6" borderId="0" xfId="1" applyNumberFormat="1" applyFont="1" applyFill="1" applyAlignment="1">
      <alignment horizontal="center" shrinkToFit="1"/>
    </xf>
    <xf numFmtId="0" fontId="30" fillId="3" borderId="0" xfId="1" applyNumberFormat="1" applyFont="1" applyFill="1" applyAlignment="1">
      <alignment shrinkToFit="1"/>
    </xf>
    <xf numFmtId="0" fontId="30" fillId="2" borderId="0" xfId="0" applyFont="1" applyFill="1"/>
    <xf numFmtId="1" fontId="64" fillId="2" borderId="0" xfId="0" applyNumberFormat="1" applyFont="1" applyFill="1" applyAlignment="1">
      <alignment horizontal="center" shrinkToFit="1"/>
    </xf>
    <xf numFmtId="0" fontId="30" fillId="2" borderId="0" xfId="0" applyFont="1" applyFill="1" applyAlignment="1">
      <alignment shrinkToFit="1"/>
    </xf>
    <xf numFmtId="0" fontId="37" fillId="2" borderId="0" xfId="0" applyFont="1" applyFill="1" applyAlignment="1">
      <alignment shrinkToFit="1"/>
    </xf>
    <xf numFmtId="0" fontId="37" fillId="3" borderId="0" xfId="1" applyNumberFormat="1" applyFont="1" applyFill="1" applyAlignment="1">
      <alignment shrinkToFit="1"/>
    </xf>
    <xf numFmtId="0" fontId="37" fillId="2" borderId="0" xfId="0" applyFont="1" applyFill="1"/>
    <xf numFmtId="1" fontId="35" fillId="3" borderId="0" xfId="1" applyNumberFormat="1" applyFont="1" applyFill="1" applyAlignment="1">
      <alignment horizontal="center" shrinkToFit="1"/>
    </xf>
    <xf numFmtId="0" fontId="30" fillId="2" borderId="0" xfId="0" applyFont="1" applyFill="1" applyAlignment="1">
      <alignment horizontal="center" shrinkToFit="1"/>
    </xf>
    <xf numFmtId="3" fontId="65" fillId="3" borderId="0" xfId="1" applyNumberFormat="1" applyFont="1" applyFill="1" applyAlignment="1">
      <alignment horizontal="center" shrinkToFit="1"/>
    </xf>
    <xf numFmtId="168" fontId="65" fillId="3" borderId="0" xfId="1" applyNumberFormat="1" applyFont="1" applyFill="1" applyAlignment="1">
      <alignment horizontal="center" shrinkToFit="1"/>
    </xf>
    <xf numFmtId="0" fontId="36" fillId="2" borderId="0" xfId="1" applyNumberFormat="1" applyFont="1" applyFill="1" applyAlignment="1">
      <alignment shrinkToFit="1"/>
    </xf>
    <xf numFmtId="0" fontId="5" fillId="2" borderId="0" xfId="0" applyFont="1" applyFill="1" applyAlignment="1">
      <alignment horizontal="center" shrinkToFit="1"/>
    </xf>
    <xf numFmtId="2" fontId="30" fillId="2" borderId="0" xfId="0" applyNumberFormat="1" applyFont="1" applyFill="1" applyAlignment="1">
      <alignment horizontal="center" shrinkToFit="1"/>
    </xf>
    <xf numFmtId="0" fontId="32" fillId="3" borderId="1" xfId="1" applyNumberFormat="1" applyFont="1" applyFill="1" applyBorder="1" applyAlignment="1">
      <alignment horizontal="left" shrinkToFit="1"/>
    </xf>
    <xf numFmtId="166" fontId="4" fillId="3" borderId="0" xfId="1" applyNumberFormat="1" applyFont="1" applyFill="1" applyAlignment="1">
      <alignment horizontal="center" shrinkToFit="1"/>
    </xf>
    <xf numFmtId="0" fontId="32" fillId="3" borderId="11" xfId="1" applyNumberFormat="1" applyFont="1" applyFill="1" applyBorder="1" applyAlignment="1">
      <alignment horizontal="left" shrinkToFit="1"/>
    </xf>
    <xf numFmtId="6" fontId="32" fillId="3" borderId="2" xfId="1" applyNumberFormat="1" applyFont="1" applyFill="1" applyBorder="1" applyAlignment="1">
      <alignment shrinkToFit="1"/>
    </xf>
    <xf numFmtId="6" fontId="33" fillId="3" borderId="0" xfId="1" applyNumberFormat="1" applyFont="1" applyFill="1" applyAlignment="1">
      <alignment shrinkToFit="1"/>
    </xf>
    <xf numFmtId="166" fontId="37" fillId="2" borderId="0" xfId="0" applyNumberFormat="1" applyFont="1" applyFill="1" applyAlignment="1">
      <alignment horizontal="right" shrinkToFit="1"/>
    </xf>
    <xf numFmtId="166" fontId="5" fillId="3" borderId="0" xfId="1" applyNumberFormat="1" applyFont="1" applyFill="1" applyAlignment="1">
      <alignment horizontal="center" shrinkToFit="1"/>
    </xf>
    <xf numFmtId="0" fontId="38" fillId="6" borderId="0" xfId="0" applyFont="1" applyFill="1" applyAlignment="1">
      <alignment horizontal="left" vertical="center" indent="1"/>
    </xf>
    <xf numFmtId="6" fontId="32" fillId="3" borderId="0" xfId="1" applyNumberFormat="1" applyFont="1" applyFill="1" applyAlignment="1">
      <alignment horizontal="left" shrinkToFit="1"/>
    </xf>
    <xf numFmtId="0" fontId="40" fillId="0" borderId="11" xfId="1" applyNumberFormat="1" applyFont="1" applyBorder="1" applyAlignment="1">
      <alignment horizontal="left" shrinkToFit="1"/>
    </xf>
    <xf numFmtId="6" fontId="42" fillId="3" borderId="0" xfId="1" applyNumberFormat="1" applyFont="1" applyFill="1" applyAlignment="1">
      <alignment vertical="center" shrinkToFit="1"/>
    </xf>
    <xf numFmtId="0" fontId="42" fillId="2" borderId="0" xfId="0" applyFont="1" applyFill="1"/>
    <xf numFmtId="0" fontId="42" fillId="2" borderId="0" xfId="0" applyFont="1" applyFill="1" applyAlignment="1">
      <alignment horizontal="center" shrinkToFit="1"/>
    </xf>
    <xf numFmtId="0" fontId="42" fillId="2" borderId="0" xfId="0" applyFont="1" applyFill="1" applyAlignment="1">
      <alignment shrinkToFit="1"/>
    </xf>
    <xf numFmtId="0" fontId="40" fillId="2" borderId="0" xfId="1" applyNumberFormat="1" applyFont="1" applyFill="1" applyAlignment="1">
      <alignment horizontal="left" shrinkToFit="1"/>
    </xf>
    <xf numFmtId="166" fontId="43" fillId="2" borderId="6" xfId="0" applyNumberFormat="1" applyFont="1" applyFill="1" applyBorder="1" applyAlignment="1">
      <alignment horizontal="right" shrinkToFit="1"/>
    </xf>
    <xf numFmtId="166" fontId="43" fillId="2" borderId="1" xfId="0" applyNumberFormat="1" applyFont="1" applyFill="1" applyBorder="1" applyAlignment="1">
      <alignment horizontal="right" shrinkToFit="1"/>
    </xf>
    <xf numFmtId="0" fontId="43" fillId="2" borderId="0" xfId="1" applyNumberFormat="1" applyFont="1" applyFill="1" applyAlignment="1">
      <alignment horizontal="left" shrinkToFit="1"/>
    </xf>
    <xf numFmtId="166" fontId="65" fillId="3" borderId="0" xfId="1" applyNumberFormat="1" applyFont="1" applyFill="1" applyAlignment="1">
      <alignment horizontal="center" shrinkToFit="1"/>
    </xf>
    <xf numFmtId="6" fontId="32" fillId="3" borderId="0" xfId="1" applyNumberFormat="1" applyFont="1" applyFill="1"/>
    <xf numFmtId="6" fontId="32" fillId="2" borderId="0" xfId="1" applyNumberFormat="1" applyFont="1" applyFill="1"/>
    <xf numFmtId="6" fontId="33" fillId="3" borderId="0" xfId="1" applyNumberFormat="1" applyFont="1" applyFill="1"/>
    <xf numFmtId="0" fontId="41" fillId="2" borderId="0" xfId="1" applyNumberFormat="1" applyFont="1" applyFill="1"/>
    <xf numFmtId="166" fontId="33" fillId="2" borderId="0" xfId="0" applyNumberFormat="1" applyFont="1" applyFill="1" applyAlignment="1">
      <alignment horizontal="right" shrinkToFit="1"/>
    </xf>
    <xf numFmtId="6" fontId="32" fillId="3" borderId="0" xfId="1" applyNumberFormat="1" applyFont="1" applyFill="1" applyAlignment="1">
      <alignment shrinkToFit="1"/>
    </xf>
    <xf numFmtId="6" fontId="39" fillId="3" borderId="0" xfId="1" applyNumberFormat="1" applyFont="1" applyFill="1" applyAlignment="1">
      <alignment shrinkToFit="1"/>
    </xf>
    <xf numFmtId="6" fontId="42" fillId="3" borderId="0" xfId="1" applyNumberFormat="1" applyFont="1" applyFill="1" applyAlignment="1">
      <alignment vertical="center"/>
    </xf>
    <xf numFmtId="0" fontId="42" fillId="3" borderId="0" xfId="1" applyNumberFormat="1" applyFont="1" applyFill="1" applyAlignment="1">
      <alignment vertical="center"/>
    </xf>
    <xf numFmtId="0" fontId="66" fillId="6" borderId="0" xfId="0" applyFont="1" applyFill="1" applyAlignment="1">
      <alignment horizontal="center" vertical="center" shrinkToFit="1"/>
    </xf>
    <xf numFmtId="0" fontId="40" fillId="2" borderId="0" xfId="0" applyFont="1" applyFill="1" applyAlignment="1">
      <alignment shrinkToFit="1"/>
    </xf>
    <xf numFmtId="6" fontId="42" fillId="2" borderId="0" xfId="0" applyNumberFormat="1" applyFont="1" applyFill="1" applyAlignment="1">
      <alignment horizontal="center" shrinkToFit="1"/>
    </xf>
    <xf numFmtId="0" fontId="46" fillId="2" borderId="0" xfId="0" applyFont="1" applyFill="1" applyAlignment="1">
      <alignment horizontal="center" shrinkToFit="1"/>
    </xf>
    <xf numFmtId="0" fontId="47" fillId="2" borderId="0" xfId="0" applyFont="1" applyFill="1" applyAlignment="1">
      <alignment horizontal="right" vertical="center" shrinkToFit="1"/>
    </xf>
    <xf numFmtId="166" fontId="32" fillId="2" borderId="12" xfId="0" applyNumberFormat="1" applyFont="1" applyFill="1" applyBorder="1" applyAlignment="1">
      <alignment horizontal="right" shrinkToFit="1"/>
    </xf>
    <xf numFmtId="166" fontId="32" fillId="2" borderId="13" xfId="0" applyNumberFormat="1" applyFont="1" applyFill="1" applyBorder="1" applyAlignment="1">
      <alignment horizontal="right" shrinkToFit="1"/>
    </xf>
    <xf numFmtId="166" fontId="65" fillId="2" borderId="0" xfId="1" applyNumberFormat="1" applyFont="1" applyFill="1" applyAlignment="1">
      <alignment horizontal="center" shrinkToFit="1"/>
    </xf>
    <xf numFmtId="166" fontId="49" fillId="9" borderId="12" xfId="0" applyNumberFormat="1" applyFont="1" applyFill="1" applyBorder="1" applyAlignment="1">
      <alignment horizontal="right" shrinkToFit="1"/>
    </xf>
    <xf numFmtId="0" fontId="50" fillId="2" borderId="0" xfId="0" applyFont="1" applyFill="1" applyAlignment="1">
      <alignment shrinkToFit="1"/>
    </xf>
    <xf numFmtId="166" fontId="52" fillId="9" borderId="12" xfId="0" applyNumberFormat="1" applyFont="1" applyFill="1" applyBorder="1" applyAlignment="1">
      <alignment horizontal="right" shrinkToFit="1"/>
    </xf>
    <xf numFmtId="0" fontId="14" fillId="2" borderId="0" xfId="0" applyFont="1" applyFill="1" applyAlignment="1">
      <alignment shrinkToFit="1"/>
    </xf>
    <xf numFmtId="0" fontId="55" fillId="2" borderId="0" xfId="0" applyFont="1" applyFill="1"/>
    <xf numFmtId="0" fontId="53" fillId="2" borderId="0" xfId="0" applyFont="1" applyFill="1" applyAlignment="1">
      <alignment horizontal="right" indent="1" shrinkToFit="1"/>
    </xf>
    <xf numFmtId="166" fontId="54" fillId="9" borderId="12" xfId="0" applyNumberFormat="1" applyFont="1" applyFill="1" applyBorder="1" applyAlignment="1">
      <alignment horizontal="right" shrinkToFit="1"/>
    </xf>
    <xf numFmtId="0" fontId="55" fillId="2" borderId="0" xfId="0" applyFont="1" applyFill="1" applyAlignment="1">
      <alignment shrinkToFit="1"/>
    </xf>
    <xf numFmtId="166" fontId="67" fillId="2" borderId="0" xfId="1" applyNumberFormat="1" applyFont="1" applyFill="1" applyAlignment="1">
      <alignment horizontal="center" shrinkToFit="1"/>
    </xf>
    <xf numFmtId="166" fontId="0" fillId="2" borderId="0" xfId="0" applyNumberFormat="1" applyFill="1" applyAlignment="1">
      <alignment horizontal="center"/>
    </xf>
    <xf numFmtId="0" fontId="43" fillId="2" borderId="11" xfId="1" applyNumberFormat="1" applyFont="1" applyFill="1" applyBorder="1" applyAlignment="1">
      <alignment horizontal="left" shrinkToFit="1"/>
    </xf>
    <xf numFmtId="0" fontId="74" fillId="2" borderId="0" xfId="0" applyFont="1" applyFill="1"/>
    <xf numFmtId="0" fontId="0" fillId="2" borderId="0" xfId="0" applyFill="1" applyAlignment="1">
      <alignment horizontal="left" wrapText="1" shrinkToFit="1"/>
    </xf>
    <xf numFmtId="0" fontId="51" fillId="2" borderId="0" xfId="0" applyFont="1" applyFill="1" applyAlignment="1">
      <alignment horizontal="right" vertical="center" indent="1" shrinkToFit="1"/>
    </xf>
    <xf numFmtId="165" fontId="44" fillId="2" borderId="0" xfId="4" applyNumberFormat="1" applyFont="1" applyFill="1" applyBorder="1" applyAlignment="1" applyProtection="1">
      <alignment horizontal="left"/>
    </xf>
    <xf numFmtId="0" fontId="44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166" fontId="27" fillId="2" borderId="0" xfId="0" applyNumberFormat="1" applyFont="1" applyFill="1" applyAlignment="1">
      <alignment shrinkToFit="1"/>
    </xf>
    <xf numFmtId="166" fontId="60" fillId="2" borderId="0" xfId="0" applyNumberFormat="1" applyFont="1" applyFill="1" applyAlignment="1">
      <alignment shrinkToFit="1"/>
    </xf>
    <xf numFmtId="166" fontId="74" fillId="2" borderId="0" xfId="0" applyNumberFormat="1" applyFont="1" applyFill="1" applyAlignment="1">
      <alignment horizontal="center" shrinkToFit="1"/>
    </xf>
    <xf numFmtId="6" fontId="78" fillId="2" borderId="18" xfId="0" applyNumberFormat="1" applyFont="1" applyFill="1" applyBorder="1" applyAlignment="1">
      <alignment horizontal="center" vertical="top" wrapText="1"/>
    </xf>
    <xf numFmtId="0" fontId="79" fillId="2" borderId="18" xfId="0" applyFont="1" applyFill="1" applyBorder="1" applyAlignment="1">
      <alignment horizontal="center" vertical="top" wrapText="1"/>
    </xf>
    <xf numFmtId="0" fontId="78" fillId="2" borderId="21" xfId="0" applyFont="1" applyFill="1" applyBorder="1" applyAlignment="1">
      <alignment horizontal="center" wrapText="1"/>
    </xf>
    <xf numFmtId="0" fontId="79" fillId="2" borderId="21" xfId="0" applyFont="1" applyFill="1" applyBorder="1" applyAlignment="1">
      <alignment horizontal="center" wrapText="1"/>
    </xf>
    <xf numFmtId="0" fontId="82" fillId="9" borderId="18" xfId="0" applyFont="1" applyFill="1" applyBorder="1" applyAlignment="1">
      <alignment horizontal="center" vertical="top" wrapText="1"/>
    </xf>
    <xf numFmtId="0" fontId="81" fillId="9" borderId="23" xfId="0" applyFont="1" applyFill="1" applyBorder="1" applyAlignment="1">
      <alignment horizontal="center" wrapText="1"/>
    </xf>
    <xf numFmtId="0" fontId="0" fillId="2" borderId="0" xfId="0" applyFill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166" fontId="1" fillId="2" borderId="25" xfId="0" applyNumberFormat="1" applyFont="1" applyFill="1" applyBorder="1" applyAlignment="1">
      <alignment horizontal="left" vertical="center" indent="1" shrinkToFit="1"/>
    </xf>
    <xf numFmtId="0" fontId="0" fillId="2" borderId="25" xfId="0" applyFill="1" applyBorder="1" applyAlignment="1">
      <alignment shrinkToFit="1"/>
    </xf>
    <xf numFmtId="0" fontId="1" fillId="2" borderId="25" xfId="0" applyFont="1" applyFill="1" applyBorder="1" applyAlignment="1">
      <alignment horizontal="left" indent="1"/>
    </xf>
    <xf numFmtId="0" fontId="1" fillId="2" borderId="0" xfId="0" applyFont="1" applyFill="1" applyAlignment="1">
      <alignment horizontal="left" indent="1"/>
    </xf>
    <xf numFmtId="0" fontId="62" fillId="2" borderId="26" xfId="0" applyFont="1" applyFill="1" applyBorder="1" applyAlignment="1">
      <alignment vertical="center"/>
    </xf>
    <xf numFmtId="0" fontId="12" fillId="2" borderId="25" xfId="0" applyFont="1" applyFill="1" applyBorder="1" applyAlignment="1">
      <alignment shrinkToFit="1"/>
    </xf>
    <xf numFmtId="0" fontId="11" fillId="2" borderId="25" xfId="1" applyNumberFormat="1" applyFont="1" applyFill="1" applyBorder="1" applyAlignment="1">
      <alignment shrinkToFit="1"/>
    </xf>
    <xf numFmtId="0" fontId="58" fillId="2" borderId="25" xfId="0" applyFont="1" applyFill="1" applyBorder="1" applyAlignment="1">
      <alignment horizontal="center" shrinkToFit="1"/>
    </xf>
    <xf numFmtId="0" fontId="31" fillId="2" borderId="25" xfId="1" applyNumberFormat="1" applyFont="1" applyFill="1" applyBorder="1" applyAlignment="1">
      <alignment horizontal="right" indent="1" shrinkToFit="1"/>
    </xf>
    <xf numFmtId="0" fontId="84" fillId="2" borderId="0" xfId="0" applyFont="1" applyFill="1" applyAlignment="1">
      <alignment horizontal="center" shrinkToFit="1"/>
    </xf>
    <xf numFmtId="0" fontId="84" fillId="2" borderId="0" xfId="0" applyFont="1" applyFill="1" applyAlignment="1">
      <alignment shrinkToFit="1"/>
    </xf>
    <xf numFmtId="0" fontId="85" fillId="2" borderId="0" xfId="0" applyFont="1" applyFill="1" applyAlignment="1">
      <alignment shrinkToFit="1"/>
    </xf>
    <xf numFmtId="0" fontId="84" fillId="2" borderId="29" xfId="0" applyFont="1" applyFill="1" applyBorder="1" applyAlignment="1">
      <alignment shrinkToFit="1"/>
    </xf>
    <xf numFmtId="0" fontId="84" fillId="2" borderId="32" xfId="0" applyFont="1" applyFill="1" applyBorder="1" applyAlignment="1">
      <alignment shrinkToFit="1"/>
    </xf>
    <xf numFmtId="0" fontId="84" fillId="2" borderId="25" xfId="0" applyFont="1" applyFill="1" applyBorder="1" applyAlignment="1">
      <alignment shrinkToFit="1"/>
    </xf>
    <xf numFmtId="0" fontId="84" fillId="2" borderId="33" xfId="0" applyFont="1" applyFill="1" applyBorder="1" applyAlignment="1">
      <alignment horizontal="center" shrinkToFit="1"/>
    </xf>
    <xf numFmtId="0" fontId="84" fillId="2" borderId="26" xfId="0" applyFont="1" applyFill="1" applyBorder="1" applyAlignment="1">
      <alignment horizontal="center" shrinkToFit="1"/>
    </xf>
    <xf numFmtId="0" fontId="84" fillId="2" borderId="34" xfId="0" applyFont="1" applyFill="1" applyBorder="1" applyAlignment="1">
      <alignment horizontal="center" shrinkToFit="1"/>
    </xf>
    <xf numFmtId="0" fontId="84" fillId="2" borderId="30" xfId="0" applyFont="1" applyFill="1" applyBorder="1" applyAlignment="1">
      <alignment horizontal="center" shrinkToFit="1"/>
    </xf>
    <xf numFmtId="0" fontId="84" fillId="2" borderId="31" xfId="0" applyFont="1" applyFill="1" applyBorder="1" applyAlignment="1">
      <alignment horizontal="center" shrinkToFit="1"/>
    </xf>
    <xf numFmtId="0" fontId="84" fillId="2" borderId="35" xfId="0" applyFont="1" applyFill="1" applyBorder="1" applyAlignment="1">
      <alignment horizontal="center" shrinkToFit="1"/>
    </xf>
    <xf numFmtId="0" fontId="85" fillId="2" borderId="31" xfId="0" applyFont="1" applyFill="1" applyBorder="1" applyAlignment="1">
      <alignment horizontal="center" shrinkToFit="1"/>
    </xf>
    <xf numFmtId="0" fontId="85" fillId="2" borderId="27" xfId="0" applyFont="1" applyFill="1" applyBorder="1" applyAlignment="1">
      <alignment horizontal="center" shrinkToFit="1"/>
    </xf>
    <xf numFmtId="0" fontId="84" fillId="2" borderId="36" xfId="0" applyFont="1" applyFill="1" applyBorder="1" applyAlignment="1">
      <alignment shrinkToFit="1"/>
    </xf>
    <xf numFmtId="0" fontId="84" fillId="2" borderId="37" xfId="0" applyFont="1" applyFill="1" applyBorder="1" applyAlignment="1">
      <alignment shrinkToFit="1"/>
    </xf>
    <xf numFmtId="0" fontId="84" fillId="2" borderId="38" xfId="0" applyFont="1" applyFill="1" applyBorder="1" applyAlignment="1">
      <alignment shrinkToFit="1"/>
    </xf>
    <xf numFmtId="165" fontId="4" fillId="3" borderId="0" xfId="2" applyNumberFormat="1" applyFont="1" applyFill="1" applyBorder="1" applyAlignment="1" applyProtection="1">
      <alignment horizontal="center" shrinkToFit="1"/>
    </xf>
    <xf numFmtId="165" fontId="5" fillId="3" borderId="0" xfId="2" applyNumberFormat="1" applyFont="1" applyFill="1" applyBorder="1" applyAlignment="1" applyProtection="1">
      <alignment horizontal="center" shrinkToFit="1"/>
    </xf>
    <xf numFmtId="0" fontId="4" fillId="3" borderId="0" xfId="1" applyNumberFormat="1" applyFont="1" applyFill="1" applyAlignment="1">
      <alignment horizontal="center" shrinkToFit="1"/>
    </xf>
    <xf numFmtId="10" fontId="86" fillId="3" borderId="0" xfId="2" applyNumberFormat="1" applyFont="1" applyFill="1" applyBorder="1" applyAlignment="1" applyProtection="1">
      <alignment horizontal="center" vertical="center" shrinkToFit="1"/>
    </xf>
    <xf numFmtId="0" fontId="4" fillId="2" borderId="0" xfId="0" applyFont="1" applyFill="1" applyAlignment="1">
      <alignment horizontal="center" shrinkToFit="1"/>
    </xf>
    <xf numFmtId="0" fontId="58" fillId="6" borderId="0" xfId="0" applyFont="1" applyFill="1" applyAlignment="1">
      <alignment horizontal="center" shrinkToFit="1"/>
    </xf>
    <xf numFmtId="165" fontId="65" fillId="3" borderId="0" xfId="2" applyNumberFormat="1" applyFont="1" applyFill="1" applyBorder="1" applyAlignment="1" applyProtection="1">
      <alignment horizontal="center" shrinkToFit="1"/>
    </xf>
    <xf numFmtId="165" fontId="86" fillId="3" borderId="0" xfId="2" applyNumberFormat="1" applyFont="1" applyFill="1" applyBorder="1" applyAlignment="1" applyProtection="1">
      <alignment horizontal="center" shrinkToFit="1"/>
    </xf>
    <xf numFmtId="165" fontId="60" fillId="3" borderId="0" xfId="2" applyNumberFormat="1" applyFont="1" applyFill="1" applyBorder="1" applyAlignment="1" applyProtection="1">
      <alignment horizontal="center" vertical="center" shrinkToFit="1"/>
    </xf>
    <xf numFmtId="0" fontId="1" fillId="2" borderId="0" xfId="0" applyFont="1" applyFill="1" applyAlignment="1">
      <alignment vertical="center"/>
    </xf>
    <xf numFmtId="0" fontId="14" fillId="2" borderId="0" xfId="0" applyFont="1" applyFill="1" applyAlignment="1">
      <alignment vertical="center" shrinkToFit="1"/>
    </xf>
    <xf numFmtId="0" fontId="1" fillId="2" borderId="0" xfId="0" applyFont="1" applyFill="1" applyAlignment="1">
      <alignment vertical="center" shrinkToFit="1"/>
    </xf>
    <xf numFmtId="166" fontId="0" fillId="2" borderId="0" xfId="5" applyNumberFormat="1" applyFont="1" applyFill="1" applyProtection="1"/>
    <xf numFmtId="166" fontId="0" fillId="2" borderId="0" xfId="5" applyNumberFormat="1" applyFont="1" applyFill="1" applyBorder="1" applyProtection="1"/>
    <xf numFmtId="166" fontId="4" fillId="2" borderId="0" xfId="5" applyNumberFormat="1" applyFont="1" applyFill="1" applyAlignment="1" applyProtection="1">
      <alignment vertical="top"/>
    </xf>
    <xf numFmtId="166" fontId="84" fillId="2" borderId="0" xfId="5" applyNumberFormat="1" applyFont="1" applyFill="1" applyAlignment="1" applyProtection="1">
      <alignment shrinkToFit="1"/>
    </xf>
    <xf numFmtId="166" fontId="30" fillId="2" borderId="0" xfId="5" applyNumberFormat="1" applyFont="1" applyFill="1" applyAlignment="1" applyProtection="1">
      <alignment shrinkToFit="1"/>
    </xf>
    <xf numFmtId="166" fontId="0" fillId="2" borderId="0" xfId="5" applyNumberFormat="1" applyFont="1" applyFill="1" applyAlignment="1" applyProtection="1">
      <alignment shrinkToFit="1"/>
    </xf>
    <xf numFmtId="166" fontId="74" fillId="2" borderId="0" xfId="5" applyNumberFormat="1" applyFont="1" applyFill="1" applyBorder="1" applyAlignment="1" applyProtection="1"/>
    <xf numFmtId="166" fontId="37" fillId="2" borderId="0" xfId="5" applyNumberFormat="1" applyFont="1" applyFill="1" applyAlignment="1" applyProtection="1">
      <alignment shrinkToFit="1"/>
    </xf>
    <xf numFmtId="166" fontId="42" fillId="2" borderId="0" xfId="5" applyNumberFormat="1" applyFont="1" applyFill="1" applyAlignment="1" applyProtection="1">
      <alignment shrinkToFit="1"/>
    </xf>
    <xf numFmtId="166" fontId="50" fillId="2" borderId="0" xfId="5" applyNumberFormat="1" applyFont="1" applyFill="1" applyAlignment="1" applyProtection="1">
      <alignment shrinkToFit="1"/>
    </xf>
    <xf numFmtId="166" fontId="14" fillId="2" borderId="0" xfId="5" applyNumberFormat="1" applyFont="1" applyFill="1" applyAlignment="1" applyProtection="1">
      <alignment shrinkToFit="1"/>
    </xf>
    <xf numFmtId="166" fontId="14" fillId="2" borderId="0" xfId="5" applyNumberFormat="1" applyFont="1" applyFill="1" applyAlignment="1" applyProtection="1">
      <alignment vertical="center" shrinkToFit="1"/>
    </xf>
    <xf numFmtId="166" fontId="55" fillId="2" borderId="0" xfId="5" applyNumberFormat="1" applyFont="1" applyFill="1" applyAlignment="1" applyProtection="1">
      <alignment shrinkToFit="1"/>
    </xf>
    <xf numFmtId="0" fontId="76" fillId="3" borderId="0" xfId="1" applyNumberFormat="1" applyFont="1" applyFill="1" applyAlignment="1">
      <alignment shrinkToFit="1"/>
    </xf>
    <xf numFmtId="0" fontId="76" fillId="2" borderId="0" xfId="0" applyFont="1" applyFill="1"/>
    <xf numFmtId="166" fontId="76" fillId="2" borderId="6" xfId="0" applyNumberFormat="1" applyFont="1" applyFill="1" applyBorder="1" applyAlignment="1">
      <alignment horizontal="center" shrinkToFit="1"/>
    </xf>
    <xf numFmtId="166" fontId="76" fillId="2" borderId="1" xfId="0" applyNumberFormat="1" applyFont="1" applyFill="1" applyBorder="1" applyAlignment="1">
      <alignment horizontal="center" shrinkToFit="1"/>
    </xf>
    <xf numFmtId="1" fontId="5" fillId="3" borderId="0" xfId="1" applyNumberFormat="1" applyFont="1" applyFill="1" applyAlignment="1">
      <alignment horizontal="center" shrinkToFit="1"/>
    </xf>
    <xf numFmtId="0" fontId="76" fillId="2" borderId="0" xfId="0" applyFont="1" applyFill="1" applyAlignment="1">
      <alignment shrinkToFit="1"/>
    </xf>
    <xf numFmtId="3" fontId="4" fillId="2" borderId="0" xfId="0" applyNumberFormat="1" applyFont="1" applyFill="1" applyAlignment="1">
      <alignment horizontal="center" shrinkToFit="1"/>
    </xf>
    <xf numFmtId="168" fontId="5" fillId="3" borderId="0" xfId="1" applyNumberFormat="1" applyFont="1" applyFill="1" applyAlignment="1">
      <alignment horizontal="center" shrinkToFit="1"/>
    </xf>
    <xf numFmtId="0" fontId="5" fillId="2" borderId="0" xfId="1" applyNumberFormat="1" applyFont="1" applyFill="1" applyAlignment="1">
      <alignment horizontal="center" shrinkToFit="1"/>
    </xf>
    <xf numFmtId="0" fontId="31" fillId="6" borderId="0" xfId="1" applyNumberFormat="1" applyFont="1" applyFill="1" applyAlignment="1">
      <alignment shrinkToFit="1"/>
    </xf>
    <xf numFmtId="0" fontId="87" fillId="6" borderId="0" xfId="0" applyFont="1" applyFill="1"/>
    <xf numFmtId="0" fontId="87" fillId="6" borderId="0" xfId="0" applyFont="1" applyFill="1" applyAlignment="1">
      <alignment shrinkToFit="1"/>
    </xf>
    <xf numFmtId="10" fontId="4" fillId="3" borderId="0" xfId="1" applyNumberFormat="1" applyFont="1" applyFill="1" applyAlignment="1">
      <alignment horizontal="center" shrinkToFit="1"/>
    </xf>
    <xf numFmtId="0" fontId="60" fillId="2" borderId="0" xfId="0" applyFont="1" applyFill="1" applyAlignment="1">
      <alignment vertical="center" shrinkToFit="1"/>
    </xf>
    <xf numFmtId="0" fontId="60" fillId="2" borderId="0" xfId="0" applyFont="1" applyFill="1" applyAlignment="1">
      <alignment horizontal="center" vertical="center" shrinkToFit="1"/>
    </xf>
    <xf numFmtId="0" fontId="87" fillId="6" borderId="0" xfId="0" applyFont="1" applyFill="1" applyAlignment="1">
      <alignment vertical="center" shrinkToFit="1"/>
    </xf>
    <xf numFmtId="166" fontId="66" fillId="6" borderId="0" xfId="0" applyNumberFormat="1" applyFont="1" applyFill="1" applyAlignment="1">
      <alignment vertical="center" shrinkToFit="1"/>
    </xf>
    <xf numFmtId="169" fontId="42" fillId="2" borderId="0" xfId="0" applyNumberFormat="1" applyFont="1" applyFill="1" applyAlignment="1">
      <alignment shrinkToFit="1"/>
    </xf>
    <xf numFmtId="169" fontId="86" fillId="2" borderId="0" xfId="0" applyNumberFormat="1" applyFont="1" applyFill="1" applyAlignment="1">
      <alignment horizontal="center" shrinkToFit="1"/>
    </xf>
    <xf numFmtId="0" fontId="74" fillId="6" borderId="0" xfId="0" applyFont="1" applyFill="1" applyAlignment="1">
      <alignment horizontal="left" vertical="center" indent="1"/>
    </xf>
    <xf numFmtId="0" fontId="90" fillId="2" borderId="0" xfId="0" applyFont="1" applyFill="1" applyAlignment="1">
      <alignment shrinkToFit="1"/>
    </xf>
    <xf numFmtId="165" fontId="65" fillId="2" borderId="0" xfId="2" applyNumberFormat="1" applyFont="1" applyFill="1" applyBorder="1" applyAlignment="1" applyProtection="1">
      <alignment horizontal="center" shrinkToFit="1"/>
    </xf>
    <xf numFmtId="165" fontId="91" fillId="3" borderId="0" xfId="2" applyNumberFormat="1" applyFont="1" applyFill="1" applyBorder="1" applyAlignment="1" applyProtection="1">
      <alignment horizontal="center" shrinkToFit="1"/>
    </xf>
    <xf numFmtId="166" fontId="91" fillId="3" borderId="0" xfId="1" applyNumberFormat="1" applyFont="1" applyFill="1" applyAlignment="1">
      <alignment horizontal="center" shrinkToFit="1"/>
    </xf>
    <xf numFmtId="0" fontId="52" fillId="2" borderId="0" xfId="0" applyFont="1" applyFill="1" applyAlignment="1">
      <alignment shrinkToFit="1"/>
    </xf>
    <xf numFmtId="165" fontId="92" fillId="3" borderId="0" xfId="2" applyNumberFormat="1" applyFont="1" applyFill="1" applyBorder="1" applyAlignment="1" applyProtection="1">
      <alignment horizontal="center" shrinkToFit="1"/>
    </xf>
    <xf numFmtId="166" fontId="67" fillId="3" borderId="0" xfId="1" applyNumberFormat="1" applyFont="1" applyFill="1" applyAlignment="1">
      <alignment horizontal="center" shrinkToFit="1"/>
    </xf>
    <xf numFmtId="165" fontId="92" fillId="2" borderId="0" xfId="2" applyNumberFormat="1" applyFont="1" applyFill="1" applyBorder="1" applyAlignment="1" applyProtection="1">
      <alignment horizontal="center" shrinkToFit="1"/>
    </xf>
    <xf numFmtId="0" fontId="37" fillId="2" borderId="0" xfId="0" applyFont="1" applyFill="1" applyAlignment="1">
      <alignment vertical="center"/>
    </xf>
    <xf numFmtId="0" fontId="54" fillId="2" borderId="0" xfId="0" applyFont="1" applyFill="1"/>
    <xf numFmtId="0" fontId="54" fillId="2" borderId="0" xfId="0" applyFont="1" applyFill="1" applyAlignment="1">
      <alignment horizontal="right"/>
    </xf>
    <xf numFmtId="0" fontId="54" fillId="2" borderId="0" xfId="0" applyFont="1" applyFill="1" applyAlignment="1">
      <alignment shrinkToFit="1"/>
    </xf>
    <xf numFmtId="165" fontId="54" fillId="3" borderId="0" xfId="2" applyNumberFormat="1" applyFont="1" applyFill="1" applyBorder="1" applyAlignment="1" applyProtection="1">
      <alignment horizontal="center" shrinkToFit="1"/>
    </xf>
    <xf numFmtId="166" fontId="52" fillId="2" borderId="39" xfId="0" applyNumberFormat="1" applyFont="1" applyFill="1" applyBorder="1" applyAlignment="1">
      <alignment horizontal="right" shrinkToFit="1"/>
    </xf>
    <xf numFmtId="0" fontId="52" fillId="2" borderId="42" xfId="0" applyFont="1" applyFill="1" applyBorder="1" applyAlignment="1">
      <alignment vertical="center" shrinkToFit="1"/>
    </xf>
    <xf numFmtId="166" fontId="52" fillId="9" borderId="43" xfId="0" applyNumberFormat="1" applyFont="1" applyFill="1" applyBorder="1" applyAlignment="1">
      <alignment horizontal="right" vertical="center" shrinkToFit="1"/>
    </xf>
    <xf numFmtId="3" fontId="33" fillId="3" borderId="0" xfId="3" applyNumberFormat="1" applyFont="1" applyFill="1" applyBorder="1" applyAlignment="1" applyProtection="1">
      <alignment horizontal="center" vertical="center" shrinkToFit="1"/>
    </xf>
    <xf numFmtId="166" fontId="32" fillId="2" borderId="44" xfId="0" applyNumberFormat="1" applyFont="1" applyFill="1" applyBorder="1" applyAlignment="1">
      <alignment horizontal="right" shrinkToFit="1"/>
    </xf>
    <xf numFmtId="166" fontId="49" fillId="9" borderId="45" xfId="0" applyNumberFormat="1" applyFont="1" applyFill="1" applyBorder="1" applyAlignment="1">
      <alignment horizontal="right" shrinkToFit="1"/>
    </xf>
    <xf numFmtId="166" fontId="52" fillId="9" borderId="45" xfId="0" applyNumberFormat="1" applyFont="1" applyFill="1" applyBorder="1" applyAlignment="1">
      <alignment horizontal="right" shrinkToFit="1"/>
    </xf>
    <xf numFmtId="166" fontId="52" fillId="2" borderId="46" xfId="0" applyNumberFormat="1" applyFont="1" applyFill="1" applyBorder="1" applyAlignment="1">
      <alignment horizontal="right" shrinkToFit="1"/>
    </xf>
    <xf numFmtId="166" fontId="52" fillId="9" borderId="42" xfId="0" applyNumberFormat="1" applyFont="1" applyFill="1" applyBorder="1" applyAlignment="1">
      <alignment horizontal="right" vertical="center" shrinkToFit="1"/>
    </xf>
    <xf numFmtId="166" fontId="54" fillId="9" borderId="45" xfId="0" applyNumberFormat="1" applyFont="1" applyFill="1" applyBorder="1" applyAlignment="1">
      <alignment horizontal="right" shrinkToFit="1"/>
    </xf>
    <xf numFmtId="166" fontId="30" fillId="2" borderId="0" xfId="5" applyNumberFormat="1" applyFont="1" applyFill="1" applyBorder="1" applyAlignment="1" applyProtection="1">
      <alignment shrinkToFit="1"/>
    </xf>
    <xf numFmtId="166" fontId="84" fillId="2" borderId="0" xfId="5" applyNumberFormat="1" applyFont="1" applyFill="1" applyBorder="1" applyAlignment="1" applyProtection="1">
      <alignment shrinkToFit="1"/>
    </xf>
    <xf numFmtId="166" fontId="0" fillId="2" borderId="0" xfId="5" applyNumberFormat="1" applyFont="1" applyFill="1" applyBorder="1" applyAlignment="1" applyProtection="1">
      <alignment shrinkToFit="1"/>
    </xf>
    <xf numFmtId="0" fontId="30" fillId="4" borderId="8" xfId="0" applyFont="1" applyFill="1" applyBorder="1" applyAlignment="1" applyProtection="1">
      <alignment horizontal="center" shrinkToFit="1"/>
      <protection locked="0"/>
    </xf>
    <xf numFmtId="0" fontId="30" fillId="4" borderId="11" xfId="0" applyFont="1" applyFill="1" applyBorder="1" applyAlignment="1" applyProtection="1">
      <alignment horizontal="center" shrinkToFit="1"/>
      <protection locked="0"/>
    </xf>
    <xf numFmtId="166" fontId="85" fillId="2" borderId="33" xfId="5" applyNumberFormat="1" applyFont="1" applyFill="1" applyBorder="1" applyAlignment="1" applyProtection="1">
      <alignment shrinkToFit="1"/>
    </xf>
    <xf numFmtId="166" fontId="85" fillId="2" borderId="30" xfId="5" applyNumberFormat="1" applyFont="1" applyFill="1" applyBorder="1" applyAlignment="1" applyProtection="1">
      <alignment shrinkToFit="1"/>
    </xf>
    <xf numFmtId="166" fontId="85" fillId="2" borderId="38" xfId="5" applyNumberFormat="1" applyFont="1" applyFill="1" applyBorder="1" applyAlignment="1" applyProtection="1">
      <alignment shrinkToFit="1"/>
    </xf>
    <xf numFmtId="166" fontId="85" fillId="2" borderId="25" xfId="5" applyNumberFormat="1" applyFont="1" applyFill="1" applyBorder="1" applyAlignment="1" applyProtection="1">
      <alignment shrinkToFit="1"/>
    </xf>
    <xf numFmtId="0" fontId="31" fillId="6" borderId="0" xfId="1" applyNumberFormat="1" applyFont="1" applyFill="1" applyAlignment="1">
      <alignment horizontal="center" wrapText="1"/>
    </xf>
    <xf numFmtId="1" fontId="33" fillId="3" borderId="0" xfId="1" applyNumberFormat="1" applyFont="1" applyFill="1" applyAlignment="1">
      <alignment horizontal="center" vertical="center" shrinkToFit="1"/>
    </xf>
    <xf numFmtId="0" fontId="35" fillId="3" borderId="0" xfId="1" applyNumberFormat="1" applyFont="1" applyFill="1" applyAlignment="1">
      <alignment horizontal="center" vertical="center" shrinkToFit="1"/>
    </xf>
    <xf numFmtId="0" fontId="35" fillId="2" borderId="0" xfId="1" applyNumberFormat="1" applyFont="1" applyFill="1" applyAlignment="1">
      <alignment horizontal="center" vertical="center" shrinkToFit="1"/>
    </xf>
    <xf numFmtId="0" fontId="31" fillId="6" borderId="0" xfId="1" applyNumberFormat="1" applyFont="1" applyFill="1" applyAlignment="1">
      <alignment horizontal="right" shrinkToFit="1"/>
    </xf>
    <xf numFmtId="166" fontId="37" fillId="2" borderId="0" xfId="0" applyNumberFormat="1" applyFont="1" applyFill="1" applyAlignment="1">
      <alignment shrinkToFit="1"/>
    </xf>
    <xf numFmtId="0" fontId="41" fillId="2" borderId="0" xfId="1" applyNumberFormat="1" applyFont="1" applyFill="1" applyAlignment="1">
      <alignment shrinkToFit="1"/>
    </xf>
    <xf numFmtId="6" fontId="42" fillId="2" borderId="0" xfId="1" applyNumberFormat="1" applyFont="1" applyFill="1" applyAlignment="1">
      <alignment vertical="center" shrinkToFit="1"/>
    </xf>
    <xf numFmtId="6" fontId="33" fillId="2" borderId="0" xfId="1" applyNumberFormat="1" applyFont="1" applyFill="1" applyAlignment="1">
      <alignment shrinkToFit="1"/>
    </xf>
    <xf numFmtId="166" fontId="33" fillId="2" borderId="0" xfId="0" applyNumberFormat="1" applyFont="1" applyFill="1" applyAlignment="1">
      <alignment shrinkToFit="1"/>
    </xf>
    <xf numFmtId="166" fontId="33" fillId="2" borderId="0" xfId="0" applyNumberFormat="1" applyFont="1" applyFill="1" applyAlignment="1">
      <alignment vertical="center" shrinkToFit="1"/>
    </xf>
    <xf numFmtId="0" fontId="93" fillId="2" borderId="0" xfId="0" applyFont="1" applyFill="1"/>
    <xf numFmtId="0" fontId="94" fillId="2" borderId="0" xfId="0" applyFont="1" applyFill="1" applyAlignment="1">
      <alignment horizontal="right" vertical="center" indent="1" shrinkToFit="1"/>
    </xf>
    <xf numFmtId="0" fontId="93" fillId="2" borderId="0" xfId="0" applyFont="1" applyFill="1" applyAlignment="1">
      <alignment shrinkToFit="1"/>
    </xf>
    <xf numFmtId="166" fontId="93" fillId="2" borderId="0" xfId="0" applyNumberFormat="1" applyFont="1" applyFill="1" applyAlignment="1">
      <alignment shrinkToFit="1"/>
    </xf>
    <xf numFmtId="165" fontId="38" fillId="2" borderId="0" xfId="2" applyNumberFormat="1" applyFont="1" applyFill="1" applyBorder="1" applyAlignment="1" applyProtection="1">
      <alignment horizontal="center" shrinkToFit="1"/>
    </xf>
    <xf numFmtId="166" fontId="38" fillId="2" borderId="0" xfId="1" applyNumberFormat="1" applyFont="1" applyFill="1" applyAlignment="1">
      <alignment horizontal="center" shrinkToFit="1"/>
    </xf>
    <xf numFmtId="0" fontId="95" fillId="2" borderId="0" xfId="0" applyFont="1" applyFill="1" applyAlignment="1">
      <alignment shrinkToFit="1"/>
    </xf>
    <xf numFmtId="166" fontId="95" fillId="2" borderId="0" xfId="5" applyNumberFormat="1" applyFont="1" applyFill="1" applyAlignment="1" applyProtection="1">
      <alignment shrinkToFit="1"/>
    </xf>
    <xf numFmtId="0" fontId="95" fillId="2" borderId="0" xfId="0" applyFont="1" applyFill="1"/>
    <xf numFmtId="166" fontId="93" fillId="2" borderId="40" xfId="0" applyNumberFormat="1" applyFont="1" applyFill="1" applyBorder="1" applyAlignment="1">
      <alignment horizontal="center" shrinkToFit="1"/>
    </xf>
    <xf numFmtId="165" fontId="67" fillId="3" borderId="0" xfId="2" applyNumberFormat="1" applyFont="1" applyFill="1" applyBorder="1" applyAlignment="1" applyProtection="1">
      <alignment horizontal="center" vertical="center" shrinkToFit="1"/>
    </xf>
    <xf numFmtId="166" fontId="67" fillId="3" borderId="0" xfId="1" applyNumberFormat="1" applyFont="1" applyFill="1" applyAlignment="1">
      <alignment horizontal="center" vertical="center" shrinkToFit="1"/>
    </xf>
    <xf numFmtId="0" fontId="74" fillId="2" borderId="0" xfId="0" applyFont="1" applyFill="1" applyAlignment="1"/>
    <xf numFmtId="0" fontId="84" fillId="2" borderId="28" xfId="0" applyFont="1" applyFill="1" applyBorder="1"/>
    <xf numFmtId="166" fontId="85" fillId="2" borderId="26" xfId="5" applyNumberFormat="1" applyFont="1" applyFill="1" applyBorder="1" applyAlignment="1" applyProtection="1">
      <alignment horizontal="center" wrapText="1"/>
    </xf>
    <xf numFmtId="0" fontId="96" fillId="2" borderId="26" xfId="0" applyFont="1" applyFill="1" applyBorder="1" applyAlignment="1">
      <alignment horizontal="center" shrinkToFit="1"/>
    </xf>
    <xf numFmtId="0" fontId="84" fillId="2" borderId="27" xfId="0" applyFont="1" applyFill="1" applyBorder="1" applyAlignment="1">
      <alignment horizontal="center" shrinkToFit="1"/>
    </xf>
    <xf numFmtId="166" fontId="30" fillId="2" borderId="6" xfId="0" applyNumberFormat="1" applyFont="1" applyFill="1" applyBorder="1" applyAlignment="1" applyProtection="1">
      <alignment horizontal="right" shrinkToFit="1"/>
    </xf>
    <xf numFmtId="166" fontId="30" fillId="2" borderId="1" xfId="0" applyNumberFormat="1" applyFont="1" applyFill="1" applyBorder="1" applyAlignment="1" applyProtection="1">
      <alignment horizontal="right" shrinkToFit="1"/>
    </xf>
    <xf numFmtId="0" fontId="81" fillId="9" borderId="24" xfId="0" applyFont="1" applyFill="1" applyBorder="1" applyAlignment="1">
      <alignment horizontal="center" vertical="center" wrapText="1"/>
    </xf>
    <xf numFmtId="0" fontId="81" fillId="9" borderId="16" xfId="0" applyFont="1" applyFill="1" applyBorder="1" applyAlignment="1">
      <alignment horizontal="center" vertical="center" wrapText="1"/>
    </xf>
    <xf numFmtId="0" fontId="77" fillId="2" borderId="24" xfId="0" applyFont="1" applyFill="1" applyBorder="1" applyAlignment="1">
      <alignment horizontal="center" vertical="center" wrapText="1"/>
    </xf>
    <xf numFmtId="0" fontId="77" fillId="2" borderId="16" xfId="0" applyFont="1" applyFill="1" applyBorder="1" applyAlignment="1">
      <alignment horizontal="center" vertical="center" wrapText="1"/>
    </xf>
    <xf numFmtId="0" fontId="78" fillId="2" borderId="22" xfId="0" applyFont="1" applyFill="1" applyBorder="1" applyAlignment="1">
      <alignment horizontal="center" vertical="center" wrapText="1"/>
    </xf>
    <xf numFmtId="0" fontId="78" fillId="2" borderId="17" xfId="0" applyFont="1" applyFill="1" applyBorder="1" applyAlignment="1">
      <alignment horizontal="center" vertical="center" wrapText="1"/>
    </xf>
    <xf numFmtId="0" fontId="56" fillId="2" borderId="0" xfId="0" applyFont="1" applyFill="1" applyAlignment="1">
      <alignment horizontal="center"/>
    </xf>
    <xf numFmtId="0" fontId="34" fillId="2" borderId="0" xfId="0" applyFont="1" applyFill="1" applyAlignment="1">
      <alignment horizontal="center" vertical="top" wrapText="1"/>
    </xf>
    <xf numFmtId="0" fontId="34" fillId="2" borderId="0" xfId="0" applyFont="1" applyFill="1" applyAlignment="1">
      <alignment horizontal="center" vertical="top"/>
    </xf>
    <xf numFmtId="0" fontId="62" fillId="2" borderId="0" xfId="0" applyFont="1" applyFill="1" applyAlignment="1">
      <alignment horizontal="right" vertical="center" indent="2"/>
    </xf>
    <xf numFmtId="0" fontId="62" fillId="2" borderId="25" xfId="0" applyFont="1" applyFill="1" applyBorder="1" applyAlignment="1">
      <alignment horizontal="right" vertical="center" indent="2"/>
    </xf>
    <xf numFmtId="0" fontId="0" fillId="2" borderId="25" xfId="0" applyFill="1" applyBorder="1" applyAlignment="1">
      <alignment vertical="center" wrapText="1" shrinkToFit="1"/>
    </xf>
    <xf numFmtId="0" fontId="0" fillId="2" borderId="25" xfId="0" applyFill="1" applyBorder="1" applyAlignment="1">
      <alignment wrapText="1" shrinkToFit="1"/>
    </xf>
    <xf numFmtId="0" fontId="81" fillId="9" borderId="23" xfId="0" applyFont="1" applyFill="1" applyBorder="1" applyAlignment="1">
      <alignment horizontal="center" vertical="center" wrapText="1"/>
    </xf>
    <xf numFmtId="0" fontId="81" fillId="9" borderId="18" xfId="0" applyFont="1" applyFill="1" applyBorder="1" applyAlignment="1">
      <alignment horizontal="center" vertical="center" wrapText="1"/>
    </xf>
    <xf numFmtId="0" fontId="81" fillId="9" borderId="22" xfId="0" applyFont="1" applyFill="1" applyBorder="1" applyAlignment="1">
      <alignment horizontal="center" vertical="center" wrapText="1"/>
    </xf>
    <xf numFmtId="0" fontId="81" fillId="9" borderId="17" xfId="0" applyFont="1" applyFill="1" applyBorder="1" applyAlignment="1">
      <alignment horizontal="center" vertical="center" wrapText="1"/>
    </xf>
    <xf numFmtId="0" fontId="79" fillId="2" borderId="23" xfId="0" applyFont="1" applyFill="1" applyBorder="1" applyAlignment="1">
      <alignment horizontal="center" vertical="center" wrapText="1"/>
    </xf>
    <xf numFmtId="0" fontId="79" fillId="2" borderId="18" xfId="0" applyFont="1" applyFill="1" applyBorder="1" applyAlignment="1">
      <alignment horizontal="center" vertical="center" wrapText="1"/>
    </xf>
    <xf numFmtId="0" fontId="77" fillId="2" borderId="22" xfId="0" applyFont="1" applyFill="1" applyBorder="1" applyAlignment="1">
      <alignment horizontal="center" vertical="center" wrapText="1"/>
    </xf>
    <xf numFmtId="0" fontId="77" fillId="2" borderId="17" xfId="0" applyFont="1" applyFill="1" applyBorder="1" applyAlignment="1">
      <alignment horizontal="center" vertical="center" wrapText="1"/>
    </xf>
    <xf numFmtId="0" fontId="77" fillId="2" borderId="19" xfId="0" applyFont="1" applyFill="1" applyBorder="1" applyAlignment="1">
      <alignment horizontal="center" vertical="center" wrapText="1"/>
    </xf>
    <xf numFmtId="0" fontId="77" fillId="2" borderId="19" xfId="0" applyFont="1" applyFill="1" applyBorder="1" applyAlignment="1">
      <alignment horizontal="center" vertical="top" wrapText="1"/>
    </xf>
    <xf numFmtId="0" fontId="77" fillId="2" borderId="16" xfId="0" applyFont="1" applyFill="1" applyBorder="1" applyAlignment="1">
      <alignment horizontal="center" vertical="top" wrapText="1"/>
    </xf>
    <xf numFmtId="0" fontId="77" fillId="2" borderId="24" xfId="0" applyFont="1" applyFill="1" applyBorder="1" applyAlignment="1">
      <alignment horizontal="center" wrapText="1"/>
    </xf>
    <xf numFmtId="0" fontId="77" fillId="2" borderId="19" xfId="0" applyFont="1" applyFill="1" applyBorder="1" applyAlignment="1">
      <alignment horizontal="center" wrapText="1"/>
    </xf>
    <xf numFmtId="0" fontId="77" fillId="2" borderId="20" xfId="0" applyFont="1" applyFill="1" applyBorder="1" applyAlignment="1">
      <alignment horizontal="center" vertical="center" wrapText="1"/>
    </xf>
    <xf numFmtId="166" fontId="16" fillId="4" borderId="1" xfId="0" applyNumberFormat="1" applyFont="1" applyFill="1" applyBorder="1" applyAlignment="1" applyProtection="1">
      <alignment horizontal="center" shrinkToFit="1"/>
      <protection locked="0"/>
    </xf>
    <xf numFmtId="166" fontId="3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74" fillId="2" borderId="0" xfId="0" applyFont="1" applyFill="1" applyAlignment="1">
      <alignment horizontal="left"/>
    </xf>
    <xf numFmtId="166" fontId="0" fillId="4" borderId="4" xfId="0" applyNumberFormat="1" applyFill="1" applyBorder="1" applyAlignment="1" applyProtection="1">
      <alignment horizontal="center" shrinkToFit="1"/>
      <protection locked="0"/>
    </xf>
    <xf numFmtId="166" fontId="1" fillId="2" borderId="3" xfId="0" applyNumberFormat="1" applyFont="1" applyFill="1" applyBorder="1" applyAlignment="1">
      <alignment horizontal="center"/>
    </xf>
    <xf numFmtId="6" fontId="23" fillId="3" borderId="0" xfId="1" applyNumberFormat="1" applyFont="1" applyFill="1" applyAlignment="1">
      <alignment horizontal="center" vertical="center"/>
    </xf>
    <xf numFmtId="166" fontId="14" fillId="5" borderId="0" xfId="0" applyNumberFormat="1" applyFont="1" applyFill="1" applyAlignment="1" applyProtection="1">
      <alignment horizontal="center" shrinkToFit="1"/>
      <protection locked="0"/>
    </xf>
    <xf numFmtId="166" fontId="0" fillId="2" borderId="4" xfId="0" applyNumberFormat="1" applyFill="1" applyBorder="1" applyAlignment="1">
      <alignment horizontal="center" shrinkToFit="1"/>
    </xf>
    <xf numFmtId="166" fontId="1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top"/>
    </xf>
    <xf numFmtId="0" fontId="13" fillId="6" borderId="0" xfId="0" applyFont="1" applyFill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1" fillId="6" borderId="0" xfId="1" applyNumberFormat="1" applyFont="1" applyFill="1" applyAlignment="1">
      <alignment horizontal="right" wrapText="1"/>
    </xf>
    <xf numFmtId="0" fontId="13" fillId="6" borderId="0" xfId="0" applyFont="1" applyFill="1" applyAlignment="1">
      <alignment horizontal="right"/>
    </xf>
    <xf numFmtId="0" fontId="69" fillId="2" borderId="0" xfId="0" applyFont="1" applyFill="1" applyAlignment="1">
      <alignment horizontal="center" vertical="top"/>
    </xf>
    <xf numFmtId="166" fontId="16" fillId="2" borderId="0" xfId="0" applyNumberFormat="1" applyFont="1" applyFill="1" applyAlignment="1">
      <alignment horizontal="left" shrinkToFit="1"/>
    </xf>
    <xf numFmtId="0" fontId="84" fillId="2" borderId="25" xfId="0" applyFont="1" applyFill="1" applyBorder="1" applyAlignment="1">
      <alignment horizontal="right" shrinkToFit="1"/>
    </xf>
    <xf numFmtId="0" fontId="51" fillId="2" borderId="41" xfId="0" applyFont="1" applyFill="1" applyBorder="1" applyAlignment="1">
      <alignment horizontal="right" vertical="center" shrinkToFit="1"/>
    </xf>
    <xf numFmtId="0" fontId="51" fillId="2" borderId="42" xfId="0" applyFont="1" applyFill="1" applyBorder="1" applyAlignment="1">
      <alignment horizontal="right" vertical="center" shrinkToFit="1"/>
    </xf>
    <xf numFmtId="0" fontId="48" fillId="8" borderId="0" xfId="0" applyFont="1" applyFill="1" applyAlignment="1">
      <alignment horizontal="right" vertical="center" indent="1" shrinkToFit="1"/>
    </xf>
    <xf numFmtId="0" fontId="51" fillId="2" borderId="0" xfId="0" applyFont="1" applyFill="1" applyAlignment="1">
      <alignment horizontal="right" vertical="center" indent="1" shrinkToFit="1"/>
    </xf>
  </cellXfs>
  <cellStyles count="6">
    <cellStyle name="Comma" xfId="3" builtinId="3"/>
    <cellStyle name="Currency" xfId="5" builtinId="4"/>
    <cellStyle name="Normal" xfId="0" builtinId="0"/>
    <cellStyle name="Normal 2" xfId="1" xr:uid="{00000000-0005-0000-0000-000001000000}"/>
    <cellStyle name="Percent" xfId="4" builtinId="5"/>
    <cellStyle name="Percent 2" xfId="2" xr:uid="{00000000-0005-0000-0000-000002000000}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F9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SMITH\AppData\Local\Microsoft\Windows\INetCache\Content.Outlook\4UTY5X6F\2023%20RHTF%20SourcesUses%20Summary%20Application%20Attachment-KR%20edi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SMITH\AppData\Local\Microsoft\Windows\INetCache\Content.Outlook\4UTY5X6F\2023%20SF%20Homebuyer%20Dev%20Sources%20and%20Uses%20Summary%20Application%20Attach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HTF Guidelines"/>
      <sheetName val="1)Application Summary"/>
      <sheetName val="2) Home Repair &amp; Recovery"/>
      <sheetName val="3) New Home Construction"/>
    </sheetNames>
    <sheetDataSet>
      <sheetData sheetId="0" refreshError="1"/>
      <sheetData sheetId="1">
        <row r="8">
          <cell r="D8" t="str">
            <v>HDA</v>
          </cell>
        </row>
      </sheetData>
      <sheetData sheetId="2">
        <row r="21">
          <cell r="G21">
            <v>1481250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)Single Family Homebuyer Dev."/>
      <sheetName val="2)Summary"/>
    </sheetNames>
    <sheetDataSet>
      <sheetData sheetId="0">
        <row r="6">
          <cell r="D6">
            <v>0</v>
          </cell>
        </row>
        <row r="18">
          <cell r="D18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75FDB-4711-4952-A1A3-09C2C34B9B9F}">
  <sheetPr>
    <pageSetUpPr fitToPage="1"/>
  </sheetPr>
  <dimension ref="B1:G20"/>
  <sheetViews>
    <sheetView tabSelected="1" workbookViewId="0">
      <selection activeCell="B3" sqref="B3:G3"/>
    </sheetView>
  </sheetViews>
  <sheetFormatPr defaultColWidth="8.77734375" defaultRowHeight="14.4" x14ac:dyDescent="0.3"/>
  <cols>
    <col min="1" max="1" width="3.21875" style="4" customWidth="1"/>
    <col min="2" max="2" width="26.21875" style="4" customWidth="1"/>
    <col min="3" max="3" width="21.44140625" style="4" customWidth="1"/>
    <col min="4" max="4" width="20.21875" style="4" customWidth="1"/>
    <col min="5" max="5" width="18.88671875" style="4" customWidth="1"/>
    <col min="6" max="6" width="21.77734375" style="4" customWidth="1"/>
    <col min="7" max="7" width="23.77734375" style="4" customWidth="1"/>
    <col min="8" max="16384" width="8.77734375" style="4"/>
  </cols>
  <sheetData>
    <row r="1" spans="2:7" ht="9.4499999999999993" customHeight="1" x14ac:dyDescent="0.3"/>
    <row r="2" spans="2:7" ht="18" x14ac:dyDescent="0.35">
      <c r="B2" s="344" t="s">
        <v>132</v>
      </c>
      <c r="C2" s="344"/>
      <c r="D2" s="344"/>
      <c r="E2" s="344"/>
      <c r="F2" s="344"/>
      <c r="G2" s="344"/>
    </row>
    <row r="3" spans="2:7" ht="10.95" customHeight="1" x14ac:dyDescent="0.3">
      <c r="B3" s="345" t="s">
        <v>50</v>
      </c>
      <c r="C3" s="346"/>
      <c r="D3" s="346"/>
      <c r="E3" s="346"/>
      <c r="F3" s="346"/>
      <c r="G3" s="346"/>
    </row>
    <row r="4" spans="2:7" ht="7.05" customHeight="1" x14ac:dyDescent="0.3">
      <c r="B4" s="211"/>
      <c r="C4" s="210"/>
      <c r="D4" s="213"/>
      <c r="E4" s="212"/>
      <c r="F4" s="211"/>
      <c r="G4" s="210"/>
    </row>
    <row r="5" spans="2:7" ht="1.95" customHeight="1" x14ac:dyDescent="0.3">
      <c r="B5" s="209"/>
      <c r="C5" s="209"/>
      <c r="D5" s="72"/>
      <c r="E5" s="23"/>
      <c r="F5" s="23"/>
    </row>
    <row r="6" spans="2:7" ht="14.55" customHeight="1" x14ac:dyDescent="0.3">
      <c r="B6" s="347" t="s">
        <v>131</v>
      </c>
      <c r="C6" s="347"/>
      <c r="D6" s="4" t="s">
        <v>130</v>
      </c>
      <c r="F6" s="208" t="s">
        <v>129</v>
      </c>
    </row>
    <row r="7" spans="2:7" ht="14.55" customHeight="1" x14ac:dyDescent="0.3">
      <c r="B7" s="348"/>
      <c r="C7" s="348"/>
      <c r="D7" s="350" t="s">
        <v>128</v>
      </c>
      <c r="E7" s="350"/>
      <c r="F7" s="207" t="s">
        <v>127</v>
      </c>
      <c r="G7" s="206"/>
    </row>
    <row r="8" spans="2:7" s="203" customFormat="1" ht="26.55" customHeight="1" x14ac:dyDescent="0.3">
      <c r="B8" s="348" t="s">
        <v>126</v>
      </c>
      <c r="C8" s="348"/>
      <c r="D8" s="349" t="s">
        <v>125</v>
      </c>
      <c r="E8" s="349"/>
      <c r="F8" s="205">
        <v>2500000</v>
      </c>
      <c r="G8" s="204"/>
    </row>
    <row r="9" spans="2:7" ht="7.95" customHeight="1" thickBot="1" x14ac:dyDescent="0.35">
      <c r="B9" s="23"/>
      <c r="C9" s="189"/>
      <c r="D9" s="73"/>
      <c r="E9" s="23"/>
      <c r="F9" s="23"/>
      <c r="G9" s="23"/>
    </row>
    <row r="10" spans="2:7" ht="28.8" x14ac:dyDescent="0.3">
      <c r="B10" s="351" t="s">
        <v>124</v>
      </c>
      <c r="C10" s="202" t="s">
        <v>123</v>
      </c>
      <c r="D10" s="202" t="s">
        <v>122</v>
      </c>
      <c r="E10" s="353" t="s">
        <v>121</v>
      </c>
      <c r="F10" s="338" t="s">
        <v>120</v>
      </c>
      <c r="G10" s="338" t="s">
        <v>119</v>
      </c>
    </row>
    <row r="11" spans="2:7" ht="33" customHeight="1" thickBot="1" x14ac:dyDescent="0.35">
      <c r="B11" s="352"/>
      <c r="C11" s="201" t="s">
        <v>118</v>
      </c>
      <c r="D11" s="201" t="s">
        <v>117</v>
      </c>
      <c r="E11" s="354"/>
      <c r="F11" s="339"/>
      <c r="G11" s="339"/>
    </row>
    <row r="12" spans="2:7" ht="23.55" customHeight="1" x14ac:dyDescent="0.3">
      <c r="B12" s="355" t="s">
        <v>116</v>
      </c>
      <c r="C12" s="357" t="s">
        <v>115</v>
      </c>
      <c r="D12" s="342" t="s">
        <v>142</v>
      </c>
      <c r="E12" s="357" t="s">
        <v>114</v>
      </c>
      <c r="F12" s="340" t="s">
        <v>109</v>
      </c>
      <c r="G12" s="340" t="s">
        <v>113</v>
      </c>
    </row>
    <row r="13" spans="2:7" ht="23.55" customHeight="1" thickBot="1" x14ac:dyDescent="0.35">
      <c r="B13" s="356"/>
      <c r="C13" s="364"/>
      <c r="D13" s="343"/>
      <c r="E13" s="358"/>
      <c r="F13" s="341"/>
      <c r="G13" s="341"/>
    </row>
    <row r="14" spans="2:7" ht="23.55" customHeight="1" x14ac:dyDescent="0.3">
      <c r="B14" s="355" t="s">
        <v>112</v>
      </c>
      <c r="C14" s="364"/>
      <c r="D14" s="199" t="s">
        <v>111</v>
      </c>
      <c r="E14" s="357" t="s">
        <v>110</v>
      </c>
      <c r="F14" s="362" t="s">
        <v>109</v>
      </c>
      <c r="G14" s="340" t="s">
        <v>108</v>
      </c>
    </row>
    <row r="15" spans="2:7" ht="23.55" customHeight="1" thickBot="1" x14ac:dyDescent="0.35">
      <c r="B15" s="356"/>
      <c r="C15" s="364"/>
      <c r="D15" s="197">
        <v>99999</v>
      </c>
      <c r="E15" s="358"/>
      <c r="F15" s="363"/>
      <c r="G15" s="359"/>
    </row>
    <row r="16" spans="2:7" ht="23.55" customHeight="1" x14ac:dyDescent="0.3">
      <c r="B16" s="355" t="s">
        <v>107</v>
      </c>
      <c r="C16" s="364"/>
      <c r="D16" s="199" t="s">
        <v>102</v>
      </c>
      <c r="E16" s="357" t="s">
        <v>106</v>
      </c>
      <c r="F16" s="360" t="s">
        <v>105</v>
      </c>
      <c r="G16" s="359"/>
    </row>
    <row r="17" spans="2:7" ht="23.55" customHeight="1" thickBot="1" x14ac:dyDescent="0.35">
      <c r="B17" s="356"/>
      <c r="C17" s="358"/>
      <c r="D17" s="197">
        <v>140000</v>
      </c>
      <c r="E17" s="364"/>
      <c r="F17" s="360"/>
      <c r="G17" s="359"/>
    </row>
    <row r="18" spans="2:7" ht="23.55" customHeight="1" x14ac:dyDescent="0.3">
      <c r="B18" s="200" t="s">
        <v>104</v>
      </c>
      <c r="C18" s="357" t="s">
        <v>103</v>
      </c>
      <c r="D18" s="199" t="s">
        <v>102</v>
      </c>
      <c r="E18" s="364"/>
      <c r="F18" s="360"/>
      <c r="G18" s="359"/>
    </row>
    <row r="19" spans="2:7" ht="23.55" customHeight="1" thickBot="1" x14ac:dyDescent="0.35">
      <c r="B19" s="198" t="s">
        <v>101</v>
      </c>
      <c r="C19" s="358"/>
      <c r="D19" s="197">
        <v>120000</v>
      </c>
      <c r="E19" s="358"/>
      <c r="F19" s="361"/>
      <c r="G19" s="341"/>
    </row>
    <row r="20" spans="2:7" ht="7.5" customHeight="1" x14ac:dyDescent="0.3"/>
  </sheetData>
  <sheetProtection algorithmName="SHA-512" hashValue="XbBdop56zxYxRZvitCmE+VKvlgeyKdqObxAZUgsBxSSSC2fbG8jCS4XrFB19Jnbe01lpRdzxH4qVb6VLP49TpQ==" saltValue="CUz2yJsCMjvIcOpy5jziAA==" spinCount="100000" sheet="1" objects="1" scenarios="1"/>
  <mergeCells count="24">
    <mergeCell ref="G14:G19"/>
    <mergeCell ref="F16:F19"/>
    <mergeCell ref="F14:F15"/>
    <mergeCell ref="B16:B17"/>
    <mergeCell ref="E16:E19"/>
    <mergeCell ref="C18:C19"/>
    <mergeCell ref="B14:B15"/>
    <mergeCell ref="E14:E15"/>
    <mergeCell ref="C12:C17"/>
    <mergeCell ref="G10:G11"/>
    <mergeCell ref="G12:G13"/>
    <mergeCell ref="D12:D13"/>
    <mergeCell ref="B2:G2"/>
    <mergeCell ref="B3:G3"/>
    <mergeCell ref="B6:C7"/>
    <mergeCell ref="D8:E8"/>
    <mergeCell ref="B8:C8"/>
    <mergeCell ref="D7:E7"/>
    <mergeCell ref="B10:B11"/>
    <mergeCell ref="E10:E11"/>
    <mergeCell ref="F10:F11"/>
    <mergeCell ref="B12:B13"/>
    <mergeCell ref="E12:E13"/>
    <mergeCell ref="F12:F13"/>
  </mergeCells>
  <pageMargins left="0.7" right="0.7" top="0.75" bottom="0.75" header="0.3" footer="0.3"/>
  <pageSetup scale="92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435BD-77AF-4432-A60F-6D0278D611C6}">
  <sheetPr>
    <pageSetUpPr fitToPage="1"/>
  </sheetPr>
  <dimension ref="B1:H43"/>
  <sheetViews>
    <sheetView zoomScale="110" zoomScaleNormal="110" workbookViewId="0">
      <selection activeCell="D10" sqref="D10:G10"/>
    </sheetView>
  </sheetViews>
  <sheetFormatPr defaultColWidth="8.77734375" defaultRowHeight="14.4" x14ac:dyDescent="0.3"/>
  <cols>
    <col min="1" max="1" width="4.21875" style="4" customWidth="1"/>
    <col min="2" max="2" width="3.44140625" style="4" customWidth="1"/>
    <col min="3" max="3" width="42.21875" style="4" customWidth="1"/>
    <col min="4" max="4" width="1.77734375" style="99" customWidth="1"/>
    <col min="5" max="5" width="10.77734375" style="4" customWidth="1"/>
    <col min="6" max="6" width="1.5546875" style="4" customWidth="1"/>
    <col min="7" max="7" width="19.6640625" style="4" customWidth="1"/>
    <col min="8" max="16384" width="8.77734375" style="4"/>
  </cols>
  <sheetData>
    <row r="1" spans="2:8" ht="11.1" customHeight="1" x14ac:dyDescent="0.3"/>
    <row r="2" spans="2:8" ht="18" x14ac:dyDescent="0.35">
      <c r="B2" s="344" t="s">
        <v>45</v>
      </c>
      <c r="C2" s="344"/>
      <c r="D2" s="344"/>
      <c r="E2" s="344"/>
      <c r="F2" s="344"/>
      <c r="G2" s="344"/>
    </row>
    <row r="3" spans="2:8" ht="18" x14ac:dyDescent="0.35">
      <c r="B3" s="344" t="s">
        <v>46</v>
      </c>
      <c r="C3" s="344"/>
      <c r="D3" s="344"/>
      <c r="E3" s="344"/>
      <c r="F3" s="344"/>
      <c r="G3" s="344"/>
    </row>
    <row r="4" spans="2:8" x14ac:dyDescent="0.3">
      <c r="B4" s="346" t="s">
        <v>43</v>
      </c>
      <c r="C4" s="346"/>
      <c r="D4" s="346"/>
      <c r="E4" s="346"/>
      <c r="F4" s="346"/>
      <c r="G4" s="346"/>
    </row>
    <row r="5" spans="2:8" ht="5.0999999999999996" customHeight="1" x14ac:dyDescent="0.3">
      <c r="B5" s="1"/>
    </row>
    <row r="6" spans="2:8" ht="10.050000000000001" customHeight="1" x14ac:dyDescent="0.3">
      <c r="B6" s="100"/>
      <c r="C6" s="2"/>
      <c r="D6" s="101"/>
      <c r="E6" s="102"/>
      <c r="F6" s="100"/>
      <c r="G6" s="2"/>
    </row>
    <row r="7" spans="2:8" ht="10.050000000000001" customHeight="1" x14ac:dyDescent="0.3">
      <c r="B7" s="103"/>
      <c r="C7" s="104"/>
      <c r="D7" s="105"/>
      <c r="E7" s="106"/>
      <c r="F7" s="103"/>
      <c r="G7" s="104"/>
    </row>
    <row r="8" spans="2:8" x14ac:dyDescent="0.3">
      <c r="B8" s="103"/>
      <c r="C8" s="71" t="s">
        <v>1</v>
      </c>
      <c r="D8" s="365"/>
      <c r="E8" s="365"/>
      <c r="F8" s="365"/>
      <c r="G8" s="365"/>
    </row>
    <row r="9" spans="2:8" x14ac:dyDescent="0.3">
      <c r="B9" s="103"/>
      <c r="C9" s="71"/>
      <c r="D9" s="52"/>
      <c r="E9" s="45"/>
      <c r="F9" s="45"/>
      <c r="G9" s="194"/>
      <c r="H9" s="45"/>
    </row>
    <row r="10" spans="2:8" ht="30.6" customHeight="1" x14ac:dyDescent="0.3">
      <c r="B10" s="103"/>
      <c r="C10" s="74" t="s">
        <v>52</v>
      </c>
      <c r="D10" s="366"/>
      <c r="E10" s="366"/>
      <c r="F10" s="366"/>
      <c r="G10" s="366"/>
    </row>
    <row r="11" spans="2:8" x14ac:dyDescent="0.3">
      <c r="B11" s="103"/>
      <c r="C11" s="71"/>
      <c r="D11" s="107"/>
      <c r="E11" s="107"/>
      <c r="F11" s="107"/>
      <c r="G11" s="44"/>
    </row>
    <row r="12" spans="2:8" s="108" customFormat="1" x14ac:dyDescent="0.3">
      <c r="C12" s="108" t="s">
        <v>92</v>
      </c>
      <c r="E12" s="108" t="s">
        <v>86</v>
      </c>
    </row>
    <row r="13" spans="2:8" x14ac:dyDescent="0.3">
      <c r="B13" s="23"/>
      <c r="C13" s="109" t="s">
        <v>84</v>
      </c>
      <c r="D13" s="110"/>
      <c r="E13" s="84">
        <f>'2) Home Repair &amp; Recovery'!D9</f>
        <v>0</v>
      </c>
      <c r="F13" s="23"/>
      <c r="G13" s="23"/>
    </row>
    <row r="14" spans="2:8" x14ac:dyDescent="0.3">
      <c r="B14" s="23"/>
      <c r="C14" s="109" t="s">
        <v>87</v>
      </c>
      <c r="D14" s="111"/>
      <c r="E14" s="84">
        <f>'3) New Home Construction'!U12</f>
        <v>0</v>
      </c>
      <c r="F14" s="23"/>
      <c r="G14" s="23"/>
    </row>
    <row r="15" spans="2:8" x14ac:dyDescent="0.3">
      <c r="B15" s="23"/>
      <c r="C15" s="109" t="s">
        <v>85</v>
      </c>
      <c r="D15" s="111"/>
      <c r="E15" s="84">
        <f>'3) New Home Construction'!U10</f>
        <v>0</v>
      </c>
      <c r="F15" s="23"/>
      <c r="G15" s="23"/>
    </row>
    <row r="16" spans="2:8" x14ac:dyDescent="0.3">
      <c r="B16" s="23"/>
      <c r="C16" s="109" t="s">
        <v>83</v>
      </c>
      <c r="D16" s="111"/>
      <c r="E16" s="84">
        <f>'3) New Home Construction'!U11</f>
        <v>0</v>
      </c>
      <c r="F16" s="23"/>
      <c r="G16" s="23"/>
    </row>
    <row r="17" spans="2:7" x14ac:dyDescent="0.3">
      <c r="B17" s="23"/>
      <c r="C17" s="112" t="s">
        <v>44</v>
      </c>
      <c r="D17" s="111"/>
      <c r="E17" s="113">
        <f>SUM(E13:E16)</f>
        <v>0</v>
      </c>
      <c r="F17" s="23"/>
      <c r="G17" s="23"/>
    </row>
    <row r="18" spans="2:7" x14ac:dyDescent="0.3">
      <c r="B18" s="23"/>
      <c r="C18" s="112"/>
      <c r="D18" s="111"/>
      <c r="E18" s="113"/>
      <c r="F18" s="23"/>
      <c r="G18" s="23"/>
    </row>
    <row r="19" spans="2:7" x14ac:dyDescent="0.3">
      <c r="B19" s="23"/>
      <c r="C19" s="114" t="s">
        <v>49</v>
      </c>
      <c r="D19" s="111"/>
      <c r="E19" s="113"/>
      <c r="F19" s="23"/>
      <c r="G19" s="23"/>
    </row>
    <row r="20" spans="2:7" x14ac:dyDescent="0.3">
      <c r="B20" s="23"/>
      <c r="C20" s="23" t="s">
        <v>44</v>
      </c>
      <c r="D20" s="111"/>
      <c r="E20" s="115">
        <f>E13</f>
        <v>0</v>
      </c>
      <c r="F20" s="23"/>
      <c r="G20" s="23"/>
    </row>
    <row r="21" spans="2:7" x14ac:dyDescent="0.3">
      <c r="B21" s="23"/>
      <c r="C21" s="23" t="s">
        <v>71</v>
      </c>
      <c r="D21" s="111"/>
      <c r="E21" s="116" t="str">
        <f>'2) Home Repair &amp; Recovery'!D10</f>
        <v>0</v>
      </c>
      <c r="F21" s="23"/>
      <c r="G21" s="23"/>
    </row>
    <row r="22" spans="2:7" x14ac:dyDescent="0.3">
      <c r="B22" s="23"/>
      <c r="C22" s="23" t="s">
        <v>72</v>
      </c>
      <c r="D22" s="111"/>
      <c r="E22" s="116">
        <f>'2) Home Repair &amp; Recovery'!D11</f>
        <v>0</v>
      </c>
      <c r="F22" s="23"/>
      <c r="G22" s="196" t="str">
        <f>IF(E22&gt;60000,"Over $60K/unit Max","")</f>
        <v/>
      </c>
    </row>
    <row r="23" spans="2:7" x14ac:dyDescent="0.3">
      <c r="B23" s="23"/>
      <c r="C23" s="23" t="s">
        <v>73</v>
      </c>
      <c r="D23" s="111"/>
      <c r="E23" s="116">
        <f>'2) Home Repair &amp; Recovery'!D12</f>
        <v>0</v>
      </c>
      <c r="F23" s="23"/>
      <c r="G23" s="196" t="str">
        <f>IF(E23&gt;12000,"Over $12K/unit Max","")</f>
        <v/>
      </c>
    </row>
    <row r="24" spans="2:7" x14ac:dyDescent="0.3">
      <c r="B24" s="23"/>
      <c r="C24" s="23" t="s">
        <v>4</v>
      </c>
      <c r="D24" s="111"/>
      <c r="E24" s="116">
        <f>'2) Home Repair &amp; Recovery'!D10*'2) Home Repair &amp; Recovery'!D9</f>
        <v>0</v>
      </c>
      <c r="F24" s="23"/>
      <c r="G24" s="23"/>
    </row>
    <row r="25" spans="2:7" x14ac:dyDescent="0.3">
      <c r="B25" s="23"/>
      <c r="C25" s="23" t="s">
        <v>58</v>
      </c>
      <c r="D25" s="111"/>
      <c r="E25" s="117">
        <f>(E22+E23)*E13</f>
        <v>0</v>
      </c>
      <c r="F25" s="23"/>
      <c r="G25" s="23"/>
    </row>
    <row r="26" spans="2:7" x14ac:dyDescent="0.3">
      <c r="B26" s="23"/>
      <c r="C26" s="23" t="s">
        <v>76</v>
      </c>
      <c r="D26" s="111"/>
      <c r="E26" s="116">
        <f>E24-E25</f>
        <v>0</v>
      </c>
      <c r="F26" s="23"/>
      <c r="G26" s="23"/>
    </row>
    <row r="27" spans="2:7" x14ac:dyDescent="0.3">
      <c r="B27" s="23"/>
      <c r="C27" s="23"/>
      <c r="D27" s="111"/>
      <c r="E27" s="113"/>
      <c r="F27" s="23"/>
      <c r="G27" s="23"/>
    </row>
    <row r="28" spans="2:7" x14ac:dyDescent="0.3">
      <c r="B28" s="23"/>
      <c r="C28" s="114" t="s">
        <v>88</v>
      </c>
      <c r="D28" s="111"/>
      <c r="E28" s="113"/>
      <c r="F28" s="23"/>
      <c r="G28" s="23"/>
    </row>
    <row r="29" spans="2:7" x14ac:dyDescent="0.3">
      <c r="B29" s="23"/>
      <c r="C29" s="23" t="s">
        <v>44</v>
      </c>
      <c r="D29" s="111"/>
      <c r="E29" s="113">
        <f>'3) New Home Construction'!J11</f>
        <v>0</v>
      </c>
      <c r="F29" s="23"/>
      <c r="G29" s="23"/>
    </row>
    <row r="30" spans="2:7" x14ac:dyDescent="0.3">
      <c r="B30" s="103"/>
      <c r="C30" s="23" t="s">
        <v>71</v>
      </c>
      <c r="D30" s="105"/>
      <c r="E30" s="116" t="e">
        <f>E33/E29</f>
        <v>#DIV/0!</v>
      </c>
      <c r="F30" s="103"/>
      <c r="G30" s="104"/>
    </row>
    <row r="31" spans="2:7" x14ac:dyDescent="0.3">
      <c r="B31" s="23"/>
      <c r="C31" s="23" t="s">
        <v>72</v>
      </c>
      <c r="D31" s="111"/>
      <c r="E31" s="116" t="e">
        <f>E34/E29</f>
        <v>#DIV/0!</v>
      </c>
      <c r="F31" s="23"/>
      <c r="G31" s="23"/>
    </row>
    <row r="32" spans="2:7" x14ac:dyDescent="0.3">
      <c r="B32" s="23"/>
      <c r="C32" s="23" t="s">
        <v>73</v>
      </c>
      <c r="D32" s="111"/>
      <c r="E32" s="116" t="e">
        <f>'3) New Home Construction'!J25/'3) New Home Construction'!J11</f>
        <v>#DIV/0!</v>
      </c>
      <c r="F32" s="23"/>
      <c r="G32" s="23"/>
    </row>
    <row r="33" spans="2:7" x14ac:dyDescent="0.3">
      <c r="B33" s="23"/>
      <c r="C33" s="23" t="s">
        <v>4</v>
      </c>
      <c r="D33" s="111"/>
      <c r="E33" s="116">
        <f>'3) New Home Construction'!TDC</f>
        <v>0</v>
      </c>
      <c r="F33" s="23"/>
      <c r="G33" s="23"/>
    </row>
    <row r="34" spans="2:7" x14ac:dyDescent="0.3">
      <c r="B34" s="23"/>
      <c r="C34" s="112" t="s">
        <v>51</v>
      </c>
      <c r="D34" s="110"/>
      <c r="E34" s="117">
        <f>'3) New Home Construction'!J65</f>
        <v>0</v>
      </c>
      <c r="F34" s="23"/>
      <c r="G34" s="196" t="str">
        <f>IF(E34&gt;2500000,"Over $2.5M Max Request","")</f>
        <v/>
      </c>
    </row>
    <row r="35" spans="2:7" x14ac:dyDescent="0.3">
      <c r="B35" s="23"/>
      <c r="C35" s="112" t="s">
        <v>58</v>
      </c>
      <c r="D35" s="48"/>
      <c r="E35" s="117">
        <f>'3) New Home Construction'!J67</f>
        <v>0</v>
      </c>
      <c r="F35" s="23"/>
      <c r="G35" s="23"/>
    </row>
    <row r="36" spans="2:7" x14ac:dyDescent="0.3">
      <c r="B36" s="23"/>
      <c r="C36" s="23" t="s">
        <v>76</v>
      </c>
      <c r="D36" s="111"/>
      <c r="E36" s="116">
        <f>E33-E35</f>
        <v>0</v>
      </c>
      <c r="F36" s="23"/>
      <c r="G36" s="23"/>
    </row>
    <row r="37" spans="2:7" x14ac:dyDescent="0.3">
      <c r="B37" s="23"/>
      <c r="C37" s="23"/>
      <c r="D37" s="48"/>
      <c r="E37" s="117"/>
      <c r="F37" s="23"/>
      <c r="G37" s="23"/>
    </row>
    <row r="38" spans="2:7" x14ac:dyDescent="0.3">
      <c r="B38" s="23"/>
      <c r="C38" s="108" t="s">
        <v>75</v>
      </c>
      <c r="D38" s="110"/>
      <c r="E38" s="23"/>
      <c r="F38" s="23"/>
    </row>
    <row r="39" spans="2:7" s="7" customFormat="1" x14ac:dyDescent="0.3">
      <c r="B39" s="112"/>
      <c r="C39" s="23" t="s">
        <v>51</v>
      </c>
      <c r="D39" s="118"/>
      <c r="E39" s="116">
        <f>E25+E34</f>
        <v>0</v>
      </c>
      <c r="F39" s="112"/>
      <c r="G39" s="196" t="str">
        <f>IF(E39&gt;2500000,"Over $2.5M Max Request","")</f>
        <v/>
      </c>
    </row>
    <row r="40" spans="2:7" x14ac:dyDescent="0.3">
      <c r="B40" s="23"/>
      <c r="C40" s="112" t="s">
        <v>58</v>
      </c>
      <c r="D40" s="48"/>
      <c r="E40" s="117">
        <f>E25+E35</f>
        <v>0</v>
      </c>
      <c r="F40" s="23"/>
      <c r="G40" s="195"/>
    </row>
    <row r="41" spans="2:7" x14ac:dyDescent="0.3">
      <c r="B41" s="23"/>
      <c r="C41" s="23" t="s">
        <v>76</v>
      </c>
      <c r="D41" s="111"/>
      <c r="E41" s="116">
        <f>E36+E26</f>
        <v>0</v>
      </c>
      <c r="F41" s="23"/>
      <c r="G41" s="23"/>
    </row>
    <row r="42" spans="2:7" x14ac:dyDescent="0.3">
      <c r="B42" s="23"/>
      <c r="C42" s="23"/>
      <c r="D42" s="110"/>
      <c r="E42" s="23"/>
      <c r="F42" s="23"/>
      <c r="G42" s="23"/>
    </row>
    <row r="43" spans="2:7" ht="10.050000000000001" customHeight="1" x14ac:dyDescent="0.3">
      <c r="B43" s="100"/>
      <c r="C43" s="2"/>
      <c r="D43" s="101"/>
      <c r="E43" s="102"/>
      <c r="F43" s="100"/>
      <c r="G43" s="2"/>
    </row>
  </sheetData>
  <sheetProtection sheet="1" selectLockedCells="1"/>
  <mergeCells count="5">
    <mergeCell ref="D8:G8"/>
    <mergeCell ref="B2:G2"/>
    <mergeCell ref="B4:G4"/>
    <mergeCell ref="B3:G3"/>
    <mergeCell ref="D10:G10"/>
  </mergeCells>
  <printOptions horizontalCentered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5"/>
  <sheetViews>
    <sheetView zoomScale="120" zoomScaleNormal="120" workbookViewId="0">
      <selection activeCell="B11" sqref="B11"/>
    </sheetView>
  </sheetViews>
  <sheetFormatPr defaultColWidth="8.77734375" defaultRowHeight="14.4" x14ac:dyDescent="0.3"/>
  <cols>
    <col min="1" max="1" width="2.77734375" style="4" customWidth="1"/>
    <col min="2" max="2" width="44.21875" style="4" customWidth="1"/>
    <col min="3" max="3" width="0.77734375" style="4" customWidth="1"/>
    <col min="4" max="4" width="9.77734375" style="4" customWidth="1"/>
    <col min="5" max="5" width="10.21875" style="8" customWidth="1"/>
    <col min="6" max="6" width="1" style="4" customWidth="1"/>
    <col min="7" max="7" width="11.21875" style="5" customWidth="1"/>
    <col min="8" max="8" width="9.77734375" style="5" customWidth="1"/>
    <col min="9" max="9" width="6.5546875" style="4" customWidth="1"/>
    <col min="10" max="10" width="9.77734375" style="4" bestFit="1" customWidth="1"/>
    <col min="11" max="11" width="15.44140625" style="4" customWidth="1"/>
    <col min="12" max="16384" width="8.77734375" style="4"/>
  </cols>
  <sheetData>
    <row r="1" spans="2:8" ht="10.5" customHeight="1" x14ac:dyDescent="0.35">
      <c r="B1" s="96"/>
      <c r="C1" s="96"/>
      <c r="D1" s="96"/>
      <c r="E1" s="97"/>
      <c r="F1" s="96"/>
      <c r="G1" s="98"/>
      <c r="H1" s="98"/>
    </row>
    <row r="2" spans="2:8" ht="41.1" customHeight="1" x14ac:dyDescent="0.4">
      <c r="B2" s="374" t="s">
        <v>95</v>
      </c>
      <c r="C2" s="375"/>
      <c r="D2" s="375"/>
      <c r="E2" s="375"/>
      <c r="F2" s="375"/>
      <c r="G2" s="375"/>
      <c r="H2" s="375"/>
    </row>
    <row r="3" spans="2:8" ht="18.600000000000001" customHeight="1" x14ac:dyDescent="0.3">
      <c r="B3" s="381" t="s">
        <v>53</v>
      </c>
      <c r="C3" s="381"/>
      <c r="D3" s="381"/>
      <c r="E3" s="381"/>
      <c r="F3" s="381"/>
      <c r="G3" s="381"/>
      <c r="H3" s="381"/>
    </row>
    <row r="4" spans="2:8" s="1" customFormat="1" ht="20.100000000000001" customHeight="1" x14ac:dyDescent="0.3">
      <c r="B4" s="376" t="s">
        <v>0</v>
      </c>
      <c r="C4" s="376"/>
      <c r="D4" s="376"/>
      <c r="E4" s="376"/>
      <c r="F4" s="376"/>
      <c r="G4" s="376"/>
      <c r="H4" s="376"/>
    </row>
    <row r="5" spans="2:8" ht="8.5500000000000007" customHeight="1" x14ac:dyDescent="0.3">
      <c r="B5" s="26"/>
      <c r="C5" s="2"/>
      <c r="D5" s="9"/>
      <c r="E5" s="6"/>
      <c r="F5" s="2"/>
      <c r="G5" s="6"/>
      <c r="H5" s="6"/>
    </row>
    <row r="6" spans="2:8" ht="5.0999999999999996" customHeight="1" x14ac:dyDescent="0.3">
      <c r="B6" s="29"/>
      <c r="C6" s="3"/>
      <c r="D6" s="30"/>
      <c r="E6" s="31"/>
      <c r="F6" s="3"/>
      <c r="G6" s="31"/>
      <c r="H6" s="31"/>
    </row>
    <row r="7" spans="2:8" s="53" customFormat="1" x14ac:dyDescent="0.3">
      <c r="B7" s="32" t="s">
        <v>70</v>
      </c>
      <c r="C7" s="52"/>
      <c r="D7" s="382">
        <f>OrgName</f>
        <v>0</v>
      </c>
      <c r="E7" s="382"/>
      <c r="F7" s="382"/>
      <c r="G7" s="382"/>
      <c r="H7" s="382"/>
    </row>
    <row r="8" spans="2:8" s="53" customFormat="1" ht="4.5" customHeight="1" x14ac:dyDescent="0.3">
      <c r="B8" s="32"/>
      <c r="C8" s="52"/>
      <c r="D8" s="45"/>
      <c r="E8" s="45"/>
      <c r="F8" s="45"/>
      <c r="G8" s="45"/>
      <c r="H8" s="45"/>
    </row>
    <row r="9" spans="2:8" s="53" customFormat="1" ht="15.6" customHeight="1" x14ac:dyDescent="0.3">
      <c r="B9" s="32" t="s">
        <v>55</v>
      </c>
      <c r="C9" s="52"/>
      <c r="D9" s="28"/>
    </row>
    <row r="10" spans="2:8" s="53" customFormat="1" ht="15.6" customHeight="1" x14ac:dyDescent="0.3">
      <c r="B10" s="32" t="s">
        <v>5</v>
      </c>
      <c r="C10" s="32"/>
      <c r="D10" s="44" t="str">
        <f>D21</f>
        <v>0</v>
      </c>
      <c r="E10" s="27" t="s">
        <v>144</v>
      </c>
      <c r="F10" s="39"/>
      <c r="G10" s="39"/>
      <c r="H10" s="46"/>
    </row>
    <row r="11" spans="2:8" s="53" customFormat="1" ht="15.6" customHeight="1" x14ac:dyDescent="0.3">
      <c r="B11" s="32" t="s">
        <v>47</v>
      </c>
      <c r="C11" s="32"/>
      <c r="D11" s="44">
        <f>D24</f>
        <v>0</v>
      </c>
      <c r="E11" s="27" t="s">
        <v>56</v>
      </c>
      <c r="F11" s="39"/>
      <c r="G11" s="39"/>
      <c r="H11" s="46"/>
    </row>
    <row r="12" spans="2:8" s="53" customFormat="1" ht="15.6" customHeight="1" x14ac:dyDescent="0.3">
      <c r="B12" s="32" t="s">
        <v>97</v>
      </c>
      <c r="C12" s="32"/>
      <c r="D12" s="44">
        <f>D25</f>
        <v>0</v>
      </c>
      <c r="E12" s="27" t="s">
        <v>57</v>
      </c>
      <c r="F12" s="42"/>
      <c r="G12" s="42"/>
    </row>
    <row r="13" spans="2:8" s="58" customFormat="1" ht="18" customHeight="1" x14ac:dyDescent="0.3">
      <c r="B13" s="60" t="s">
        <v>48</v>
      </c>
      <c r="C13" s="55"/>
      <c r="D13" s="56">
        <f>G24+G25</f>
        <v>0</v>
      </c>
      <c r="E13" s="57"/>
      <c r="H13" s="59"/>
    </row>
    <row r="14" spans="2:8" s="1" customFormat="1" ht="11.55" customHeight="1" x14ac:dyDescent="0.3">
      <c r="B14" s="40"/>
      <c r="C14" s="41"/>
      <c r="D14" s="47"/>
      <c r="E14" s="43"/>
      <c r="H14" s="79"/>
    </row>
    <row r="15" spans="2:8" ht="21.6" customHeight="1" x14ac:dyDescent="0.3">
      <c r="B15" s="10"/>
      <c r="D15" s="377" t="s">
        <v>8</v>
      </c>
      <c r="E15" s="377"/>
      <c r="G15" s="379" t="s">
        <v>12</v>
      </c>
      <c r="H15" s="380" t="s">
        <v>6</v>
      </c>
    </row>
    <row r="16" spans="2:8" ht="19.05" customHeight="1" x14ac:dyDescent="0.3">
      <c r="B16" s="26" t="s">
        <v>10</v>
      </c>
      <c r="C16" s="3"/>
      <c r="D16" s="378"/>
      <c r="E16" s="378"/>
      <c r="F16" s="31"/>
      <c r="G16" s="379"/>
      <c r="H16" s="380"/>
    </row>
    <row r="17" spans="2:11" ht="16.05" customHeight="1" x14ac:dyDescent="0.3">
      <c r="B17" s="34" t="s">
        <v>3</v>
      </c>
      <c r="D17" s="368"/>
      <c r="E17" s="368"/>
      <c r="F17" s="48"/>
      <c r="G17" s="25">
        <f>D17*$D$9</f>
        <v>0</v>
      </c>
      <c r="H17" s="12" t="e">
        <f t="shared" ref="H17:H21" si="0">G17/TDC</f>
        <v>#DIV/0!</v>
      </c>
    </row>
    <row r="18" spans="2:11" ht="16.05" customHeight="1" x14ac:dyDescent="0.3">
      <c r="B18" s="35" t="s">
        <v>2</v>
      </c>
      <c r="D18" s="368"/>
      <c r="E18" s="368"/>
      <c r="F18" s="48"/>
      <c r="G18" s="25">
        <f t="shared" ref="G18:G20" si="1">D18*$D$9</f>
        <v>0</v>
      </c>
      <c r="H18" s="12" t="e">
        <f t="shared" si="0"/>
        <v>#DIV/0!</v>
      </c>
    </row>
    <row r="19" spans="2:11" ht="16.05" customHeight="1" x14ac:dyDescent="0.3">
      <c r="B19" s="51" t="s">
        <v>141</v>
      </c>
      <c r="D19" s="368"/>
      <c r="E19" s="368"/>
      <c r="F19" s="48"/>
      <c r="G19" s="25">
        <f t="shared" si="1"/>
        <v>0</v>
      </c>
      <c r="H19" s="12" t="e">
        <f t="shared" si="0"/>
        <v>#DIV/0!</v>
      </c>
    </row>
    <row r="20" spans="2:11" ht="16.05" customHeight="1" x14ac:dyDescent="0.3">
      <c r="B20" s="37" t="s">
        <v>100</v>
      </c>
      <c r="D20" s="368"/>
      <c r="E20" s="368"/>
      <c r="F20" s="48"/>
      <c r="G20" s="25">
        <f t="shared" si="1"/>
        <v>0</v>
      </c>
      <c r="H20" s="12" t="e">
        <f t="shared" si="0"/>
        <v>#DIV/0!</v>
      </c>
      <c r="I20" s="188" t="e">
        <f>IF(I25&gt;0.2,"Cannot go over 20% in RHTF Production Fee.","")</f>
        <v>#DIV/0!</v>
      </c>
    </row>
    <row r="21" spans="2:11" s="7" customFormat="1" ht="16.05" customHeight="1" x14ac:dyDescent="0.3">
      <c r="B21" s="13" t="s">
        <v>4</v>
      </c>
      <c r="D21" s="369" t="str">
        <f>IF(SUM(D17:D20)=0,"0",SUM(D17:D20))</f>
        <v>0</v>
      </c>
      <c r="E21" s="369"/>
      <c r="F21" s="16"/>
      <c r="G21" s="14">
        <f>SUM(G17:G20)</f>
        <v>0</v>
      </c>
      <c r="H21" s="15" t="e">
        <f t="shared" si="0"/>
        <v>#DIV/0!</v>
      </c>
      <c r="I21" s="188" t="str">
        <f>IF(D20&gt;12000,"Cannot go over $12K in RHTF Production Fee.", "")</f>
        <v/>
      </c>
    </row>
    <row r="22" spans="2:11" ht="8.5500000000000007" customHeight="1" x14ac:dyDescent="0.3">
      <c r="B22" s="13"/>
      <c r="D22" s="5"/>
      <c r="E22" s="4"/>
      <c r="F22" s="5"/>
      <c r="G22" s="11"/>
      <c r="H22" s="17"/>
      <c r="I22" s="85"/>
    </row>
    <row r="23" spans="2:11" ht="19.05" customHeight="1" x14ac:dyDescent="0.3">
      <c r="B23" s="26" t="s">
        <v>9</v>
      </c>
      <c r="C23" s="3"/>
      <c r="D23" s="18"/>
      <c r="E23" s="9"/>
      <c r="F23" s="31"/>
      <c r="G23" s="9"/>
      <c r="H23" s="6"/>
      <c r="I23" s="85"/>
    </row>
    <row r="24" spans="2:11" ht="16.05" customHeight="1" x14ac:dyDescent="0.3">
      <c r="B24" s="36" t="s">
        <v>96</v>
      </c>
      <c r="D24" s="371"/>
      <c r="E24" s="371"/>
      <c r="F24" s="49"/>
      <c r="G24" s="25">
        <f>D24*$D$9</f>
        <v>0</v>
      </c>
      <c r="H24" s="12" t="e">
        <f t="shared" ref="H24:H29" si="2">G24/TDC</f>
        <v>#DIV/0!</v>
      </c>
      <c r="I24" s="367" t="str">
        <f>IF(D24&gt;60000,"Cannot use over $60K in RHTF per unit.","")</f>
        <v/>
      </c>
      <c r="J24" s="367"/>
      <c r="K24" s="367"/>
    </row>
    <row r="25" spans="2:11" ht="16.05" customHeight="1" x14ac:dyDescent="0.3">
      <c r="B25" s="37" t="s">
        <v>99</v>
      </c>
      <c r="D25" s="372">
        <f>D20</f>
        <v>0</v>
      </c>
      <c r="E25" s="372"/>
      <c r="F25" s="49"/>
      <c r="G25" s="25">
        <f>D25*$D$9</f>
        <v>0</v>
      </c>
      <c r="H25" s="12" t="e">
        <f t="shared" ref="H25" si="3">G25/TDC</f>
        <v>#DIV/0!</v>
      </c>
      <c r="I25" s="191" t="e">
        <f>D25/D24</f>
        <v>#DIV/0!</v>
      </c>
      <c r="J25" s="192" t="s">
        <v>89</v>
      </c>
      <c r="K25" s="193"/>
    </row>
    <row r="26" spans="2:11" ht="16.05" customHeight="1" x14ac:dyDescent="0.3">
      <c r="B26" s="50" t="s">
        <v>143</v>
      </c>
      <c r="D26" s="368"/>
      <c r="E26" s="368"/>
      <c r="F26" s="48"/>
      <c r="G26" s="25">
        <f>D26*$D$9</f>
        <v>0</v>
      </c>
      <c r="H26" s="12" t="e">
        <f t="shared" si="2"/>
        <v>#DIV/0!</v>
      </c>
      <c r="I26" s="188" t="e">
        <f>IF(I25&gt;0.2,"Cannot go over 20% in RHTF Production Fee.","")</f>
        <v>#DIV/0!</v>
      </c>
      <c r="J26" s="188"/>
      <c r="K26" s="188"/>
    </row>
    <row r="27" spans="2:11" ht="16.05" customHeight="1" x14ac:dyDescent="0.3">
      <c r="B27" s="51" t="s">
        <v>143</v>
      </c>
      <c r="D27" s="368"/>
      <c r="E27" s="368"/>
      <c r="F27" s="48"/>
      <c r="G27" s="25">
        <f>D27*$D$9</f>
        <v>0</v>
      </c>
      <c r="H27" s="12" t="e">
        <f t="shared" si="2"/>
        <v>#DIV/0!</v>
      </c>
      <c r="I27" s="188" t="str">
        <f>IF(D25&gt;12000,"Cannot go over $12K in RHTF Production Fee.", "")</f>
        <v/>
      </c>
      <c r="J27" s="188"/>
      <c r="K27" s="188"/>
    </row>
    <row r="28" spans="2:11" ht="16.05" customHeight="1" x14ac:dyDescent="0.3">
      <c r="B28" s="51" t="s">
        <v>143</v>
      </c>
      <c r="D28" s="368"/>
      <c r="E28" s="368"/>
      <c r="F28" s="48"/>
      <c r="G28" s="25">
        <f>D28*$D$9</f>
        <v>0</v>
      </c>
      <c r="H28" s="12" t="e">
        <f t="shared" si="2"/>
        <v>#DIV/0!</v>
      </c>
    </row>
    <row r="29" spans="2:11" s="7" customFormat="1" ht="16.05" customHeight="1" x14ac:dyDescent="0.3">
      <c r="B29" s="38" t="s">
        <v>7</v>
      </c>
      <c r="D29" s="373" t="str">
        <f>IF(SUM(D24:D28)=0,"0",SUM(D24:D28))</f>
        <v>0</v>
      </c>
      <c r="E29" s="373"/>
      <c r="F29" s="16"/>
      <c r="G29" s="11">
        <f>SUM(G24:G28)</f>
        <v>0</v>
      </c>
      <c r="H29" s="15" t="e">
        <f t="shared" si="2"/>
        <v>#DIV/0!</v>
      </c>
    </row>
    <row r="30" spans="2:11" ht="9.6" customHeight="1" x14ac:dyDescent="0.3">
      <c r="B30" s="13"/>
      <c r="D30" s="5"/>
      <c r="E30" s="4"/>
      <c r="F30" s="5"/>
      <c r="G30" s="19"/>
      <c r="H30" s="20"/>
    </row>
    <row r="31" spans="2:11" s="22" customFormat="1" x14ac:dyDescent="0.3">
      <c r="B31" s="21" t="s">
        <v>11</v>
      </c>
      <c r="D31" s="370">
        <f>D29-D21</f>
        <v>0</v>
      </c>
      <c r="E31" s="370"/>
      <c r="F31" s="33"/>
      <c r="G31" s="21">
        <f>G29-G21</f>
        <v>0</v>
      </c>
      <c r="H31" s="54" t="e">
        <f>G31/TDC</f>
        <v>#DIV/0!</v>
      </c>
    </row>
    <row r="32" spans="2:11" ht="7.05" customHeight="1" x14ac:dyDescent="0.3">
      <c r="B32" s="23"/>
      <c r="E32" s="5"/>
      <c r="F32" s="5"/>
      <c r="G32" s="7"/>
      <c r="H32" s="24"/>
    </row>
    <row r="33" spans="2:8" ht="8.5500000000000007" customHeight="1" x14ac:dyDescent="0.3">
      <c r="B33" s="26"/>
      <c r="C33" s="2"/>
      <c r="D33" s="9"/>
      <c r="E33" s="6"/>
      <c r="F33" s="2"/>
      <c r="G33" s="6"/>
      <c r="H33" s="6"/>
    </row>
    <row r="34" spans="2:8" x14ac:dyDescent="0.3">
      <c r="E34" s="5"/>
      <c r="F34" s="5"/>
      <c r="G34" s="4"/>
      <c r="H34" s="24"/>
    </row>
    <row r="35" spans="2:8" x14ac:dyDescent="0.3">
      <c r="E35" s="5"/>
      <c r="F35" s="5"/>
      <c r="G35" s="4"/>
      <c r="H35" s="4"/>
    </row>
  </sheetData>
  <sheetProtection algorithmName="SHA-512" hashValue="z7vFgNALhlJOljAlYCey8VemFGWs7+YgxMSde7lnxoAahGN1KyZB7sQKxBAmkb6oSgaUCLX6kEAZgmGtYdxzRg==" saltValue="Erk2sGsezPhhetfEG1HwMw==" spinCount="100000" sheet="1" objects="1" scenarios="1"/>
  <mergeCells count="20">
    <mergeCell ref="B2:H2"/>
    <mergeCell ref="B4:H4"/>
    <mergeCell ref="D15:E16"/>
    <mergeCell ref="G15:G16"/>
    <mergeCell ref="H15:H16"/>
    <mergeCell ref="B3:H3"/>
    <mergeCell ref="D7:H7"/>
    <mergeCell ref="D17:E17"/>
    <mergeCell ref="D31:E31"/>
    <mergeCell ref="D24:E24"/>
    <mergeCell ref="D25:E25"/>
    <mergeCell ref="D26:E26"/>
    <mergeCell ref="D27:E27"/>
    <mergeCell ref="D28:E28"/>
    <mergeCell ref="D29:E29"/>
    <mergeCell ref="I24:K24"/>
    <mergeCell ref="D18:E18"/>
    <mergeCell ref="D19:E19"/>
    <mergeCell ref="D20:E20"/>
    <mergeCell ref="D21:E21"/>
  </mergeCells>
  <dataValidations xWindow="1265" yWindow="598" count="3">
    <dataValidation allowBlank="1" showInputMessage="1" showErrorMessage="1" prompt="Maximun HOME or AHTF development subsidy is $25,000." sqref="F24:F25" xr:uid="{00000000-0002-0000-0000-000001000000}"/>
    <dataValidation allowBlank="1" showInputMessage="1" showErrorMessage="1" prompt="Maximum is lesser of 20% of total costs or $12,000." sqref="D25:E25 D20:E20" xr:uid="{2598352E-53C7-4098-B54E-3697923DA971}"/>
    <dataValidation allowBlank="1" showInputMessage="1" showErrorMessage="1" prompt="Maximun RHTF for Repair or Rehab is $60,000." sqref="D24:E24" xr:uid="{8557B4B8-0DA0-48BC-ADF9-F20306C15C99}"/>
  </dataValidations>
  <printOptions horizontalCentered="1"/>
  <pageMargins left="0.7" right="0.7" top="0.75" bottom="0.75" header="0.3" footer="0.3"/>
  <pageSetup fitToHeight="2" orientation="portrait" r:id="rId1"/>
  <headerFooter>
    <oddFooter>&amp;L&amp;"-,Italic"&amp;10&amp;K01+034Projected Sources &amp; Uses&amp;R&amp;"-,Italic"&amp;10&amp;K01+034Page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947C9-A5EE-44EB-A3E0-2A10ED8AD85A}">
  <dimension ref="A1:AB73"/>
  <sheetViews>
    <sheetView zoomScale="120" zoomScaleNormal="120" zoomScaleSheetLayoutView="110" workbookViewId="0">
      <pane xSplit="4" ySplit="9" topLeftCell="E28" activePane="bottomRight" state="frozen"/>
      <selection pane="topRight" activeCell="E1" sqref="E1"/>
      <selection pane="bottomLeft" activeCell="A11" sqref="A11"/>
      <selection pane="bottomRight" activeCell="E48" sqref="E48"/>
    </sheetView>
  </sheetViews>
  <sheetFormatPr defaultColWidth="8.77734375" defaultRowHeight="14.4" x14ac:dyDescent="0.3"/>
  <cols>
    <col min="1" max="1" width="1.21875" style="4" customWidth="1"/>
    <col min="2" max="2" width="43" style="4" customWidth="1"/>
    <col min="3" max="3" width="0.21875" style="4" customWidth="1"/>
    <col min="4" max="4" width="1.5546875" style="4" customWidth="1"/>
    <col min="5" max="9" width="12.77734375" style="5" customWidth="1"/>
    <col min="10" max="10" width="12.21875" style="4" customWidth="1"/>
    <col min="11" max="11" width="9.21875" style="24" customWidth="1"/>
    <col min="12" max="12" width="9.21875" style="121" customWidth="1"/>
    <col min="13" max="13" width="5.33203125" style="4" bestFit="1" customWidth="1"/>
    <col min="14" max="14" width="14.88671875" style="4" customWidth="1"/>
    <col min="15" max="15" width="7.5546875" style="4" customWidth="1"/>
    <col min="16" max="16" width="6.5546875" style="243" customWidth="1"/>
    <col min="17" max="20" width="6.5546875" style="4" customWidth="1"/>
    <col min="21" max="21" width="6" style="4" customWidth="1"/>
    <col min="22" max="22" width="7.5546875" style="4" customWidth="1"/>
    <col min="23" max="16384" width="8.77734375" style="4"/>
  </cols>
  <sheetData>
    <row r="1" spans="2:28" ht="7.5" customHeight="1" x14ac:dyDescent="0.3"/>
    <row r="2" spans="2:28" ht="21" x14ac:dyDescent="0.4">
      <c r="B2" s="122" t="s">
        <v>54</v>
      </c>
    </row>
    <row r="3" spans="2:28" ht="18.600000000000001" customHeight="1" x14ac:dyDescent="0.3">
      <c r="B3" s="83" t="s">
        <v>140</v>
      </c>
      <c r="C3" s="75"/>
      <c r="D3" s="75"/>
      <c r="E3" s="75"/>
      <c r="F3" s="4"/>
      <c r="G3" s="4"/>
      <c r="H3" s="4"/>
      <c r="I3" s="4"/>
      <c r="J3" s="75"/>
      <c r="K3" s="82"/>
      <c r="L3" s="81"/>
      <c r="P3" s="244"/>
    </row>
    <row r="4" spans="2:28" s="1" customFormat="1" x14ac:dyDescent="0.3">
      <c r="B4" s="1" t="s">
        <v>0</v>
      </c>
      <c r="E4" s="79"/>
      <c r="F4" s="79"/>
      <c r="G4" s="79"/>
      <c r="H4" s="79"/>
      <c r="I4" s="79"/>
      <c r="K4" s="123"/>
      <c r="L4" s="79"/>
      <c r="P4" s="245"/>
    </row>
    <row r="5" spans="2:28" s="1" customFormat="1" ht="1.95" customHeight="1" x14ac:dyDescent="0.3">
      <c r="B5" s="78"/>
      <c r="F5" s="79"/>
      <c r="H5" s="79"/>
      <c r="K5" s="123"/>
      <c r="L5" s="79"/>
      <c r="P5" s="245"/>
    </row>
    <row r="6" spans="2:28" s="1" customFormat="1" x14ac:dyDescent="0.3">
      <c r="B6" s="124">
        <f>OrgName</f>
        <v>0</v>
      </c>
      <c r="E6" s="377" t="s">
        <v>8</v>
      </c>
      <c r="F6" s="377"/>
      <c r="G6" s="377"/>
      <c r="H6" s="377"/>
      <c r="I6" s="377"/>
      <c r="K6" s="53"/>
      <c r="P6" s="245"/>
    </row>
    <row r="7" spans="2:28" s="1" customFormat="1" ht="5.55" customHeight="1" x14ac:dyDescent="0.3">
      <c r="E7" s="377"/>
      <c r="F7" s="377"/>
      <c r="G7" s="377"/>
      <c r="H7" s="377"/>
      <c r="I7" s="377"/>
      <c r="K7" s="53"/>
      <c r="P7" s="245"/>
    </row>
    <row r="8" spans="2:28" s="1" customFormat="1" ht="3" customHeight="1" x14ac:dyDescent="0.3">
      <c r="E8" s="79"/>
      <c r="F8" s="79"/>
      <c r="G8" s="79"/>
      <c r="H8" s="79"/>
      <c r="I8" s="79"/>
      <c r="K8" s="123"/>
      <c r="L8" s="79"/>
      <c r="P8" s="245"/>
    </row>
    <row r="9" spans="2:28" ht="27.6" x14ac:dyDescent="0.3">
      <c r="B9" s="100"/>
      <c r="C9" s="2"/>
      <c r="D9" s="2"/>
      <c r="E9" s="6" t="s">
        <v>15</v>
      </c>
      <c r="F9" s="6" t="s">
        <v>16</v>
      </c>
      <c r="G9" s="6" t="s">
        <v>17</v>
      </c>
      <c r="H9" s="6" t="s">
        <v>18</v>
      </c>
      <c r="I9" s="6" t="s">
        <v>19</v>
      </c>
      <c r="J9" s="308" t="s">
        <v>81</v>
      </c>
      <c r="K9" s="125" t="s">
        <v>13</v>
      </c>
      <c r="L9" s="126" t="s">
        <v>14</v>
      </c>
      <c r="N9" s="332"/>
      <c r="O9" s="333" t="s">
        <v>139</v>
      </c>
      <c r="P9" s="334" t="s">
        <v>15</v>
      </c>
      <c r="Q9" s="334" t="s">
        <v>16</v>
      </c>
      <c r="R9" s="334" t="s">
        <v>17</v>
      </c>
      <c r="S9" s="334" t="s">
        <v>18</v>
      </c>
      <c r="T9" s="334" t="s">
        <v>19</v>
      </c>
      <c r="U9" s="335" t="s">
        <v>91</v>
      </c>
    </row>
    <row r="10" spans="2:28" s="128" customFormat="1" ht="13.8" x14ac:dyDescent="0.3">
      <c r="B10" s="127" t="s">
        <v>59</v>
      </c>
      <c r="D10" s="130"/>
      <c r="E10" s="61"/>
      <c r="F10" s="61"/>
      <c r="G10" s="61"/>
      <c r="H10" s="61"/>
      <c r="I10" s="91"/>
      <c r="J10" s="80"/>
      <c r="K10" s="129"/>
      <c r="L10" s="129"/>
      <c r="M10" s="130"/>
      <c r="N10" s="228" t="s">
        <v>98</v>
      </c>
      <c r="O10" s="304">
        <v>99999</v>
      </c>
      <c r="P10" s="220">
        <f>IF(E12="Full Code Rehab",E11,0)</f>
        <v>0</v>
      </c>
      <c r="Q10" s="221">
        <f t="shared" ref="Q10:T10" si="0">IF(F12="Full Code Rehab",F11,0)</f>
        <v>0</v>
      </c>
      <c r="R10" s="221">
        <f t="shared" si="0"/>
        <v>0</v>
      </c>
      <c r="S10" s="221">
        <f t="shared" si="0"/>
        <v>0</v>
      </c>
      <c r="T10" s="222">
        <f t="shared" si="0"/>
        <v>0</v>
      </c>
      <c r="U10" s="226">
        <f>SUM(P10:T10)</f>
        <v>0</v>
      </c>
      <c r="V10" s="131"/>
      <c r="W10" s="130"/>
      <c r="X10" s="130"/>
      <c r="Y10" s="130"/>
      <c r="Z10" s="130"/>
      <c r="AA10" s="130"/>
    </row>
    <row r="11" spans="2:28" s="133" customFormat="1" ht="13.8" x14ac:dyDescent="0.3">
      <c r="B11" s="132" t="s">
        <v>69</v>
      </c>
      <c r="D11" s="131"/>
      <c r="E11" s="76"/>
      <c r="F11" s="76"/>
      <c r="G11" s="77"/>
      <c r="H11" s="77"/>
      <c r="I11" s="92"/>
      <c r="J11" s="309">
        <f>SUM(E11:I11)</f>
        <v>0</v>
      </c>
      <c r="K11" s="260"/>
      <c r="L11" s="134"/>
      <c r="M11" s="131"/>
      <c r="N11" s="229" t="s">
        <v>85</v>
      </c>
      <c r="O11" s="305">
        <v>120000</v>
      </c>
      <c r="P11" s="223">
        <f>IF(E12="New Construction",E11,0)</f>
        <v>0</v>
      </c>
      <c r="Q11" s="214">
        <f t="shared" ref="Q11:T11" si="1">IF(F12="New Construction",F11,0)</f>
        <v>0</v>
      </c>
      <c r="R11" s="214">
        <f t="shared" si="1"/>
        <v>0</v>
      </c>
      <c r="S11" s="214">
        <f t="shared" si="1"/>
        <v>0</v>
      </c>
      <c r="T11" s="224">
        <f t="shared" si="1"/>
        <v>0</v>
      </c>
      <c r="U11" s="226">
        <f>SUM(P11:T11)</f>
        <v>0</v>
      </c>
      <c r="V11" s="131"/>
      <c r="W11" s="131"/>
      <c r="X11" s="131"/>
      <c r="Y11" s="131"/>
      <c r="Z11" s="131"/>
      <c r="AA11" s="131"/>
    </row>
    <row r="12" spans="2:28" s="128" customFormat="1" ht="13.8" x14ac:dyDescent="0.3">
      <c r="B12" s="127" t="s">
        <v>20</v>
      </c>
      <c r="D12" s="130"/>
      <c r="E12" s="302"/>
      <c r="F12" s="302"/>
      <c r="G12" s="302"/>
      <c r="H12" s="302"/>
      <c r="I12" s="303"/>
      <c r="J12" s="135"/>
      <c r="K12" s="130"/>
      <c r="L12" s="130"/>
      <c r="M12" s="130"/>
      <c r="N12" s="230" t="s">
        <v>138</v>
      </c>
      <c r="O12" s="306">
        <v>140000</v>
      </c>
      <c r="P12" s="225">
        <f>IF(E12="Reconstruction/Demo",E11,0)</f>
        <v>0</v>
      </c>
      <c r="Q12" s="225">
        <f>IF(F12="Reconstruction/Demo",F11,0)</f>
        <v>0</v>
      </c>
      <c r="R12" s="225">
        <f>IF(G12="Reconstruction/Demo",G11,0)</f>
        <v>0</v>
      </c>
      <c r="S12" s="225">
        <f>IF(H12="Reconstruction/Demo",H11,0)</f>
        <v>0</v>
      </c>
      <c r="T12" s="225">
        <f>IF(I12="Reconstruction/Demo",I11,0)</f>
        <v>0</v>
      </c>
      <c r="U12" s="226">
        <f>SUM(P12:T12)</f>
        <v>0</v>
      </c>
      <c r="V12" s="131"/>
      <c r="W12" s="130"/>
      <c r="X12" s="130"/>
      <c r="Y12" s="130"/>
      <c r="Z12" s="130"/>
      <c r="AA12" s="130"/>
    </row>
    <row r="13" spans="2:28" s="128" customFormat="1" ht="13.8" x14ac:dyDescent="0.3">
      <c r="B13" s="256" t="s">
        <v>135</v>
      </c>
      <c r="C13" s="257"/>
      <c r="D13" s="261"/>
      <c r="E13" s="258" t="e">
        <f>VLOOKUP(E12,$N$10:$O$13,2)</f>
        <v>#N/A</v>
      </c>
      <c r="F13" s="258" t="e">
        <f t="shared" ref="F13:I13" si="2">VLOOKUP(F12,$N$10:$O$13,2)</f>
        <v>#N/A</v>
      </c>
      <c r="G13" s="258" t="e">
        <f t="shared" si="2"/>
        <v>#N/A</v>
      </c>
      <c r="H13" s="258" t="e">
        <f t="shared" si="2"/>
        <v>#N/A</v>
      </c>
      <c r="I13" s="259" t="e">
        <f t="shared" si="2"/>
        <v>#N/A</v>
      </c>
      <c r="J13" s="135"/>
      <c r="K13" s="130"/>
      <c r="L13" s="130"/>
      <c r="M13" s="130"/>
      <c r="N13" s="217"/>
      <c r="O13" s="307"/>
      <c r="P13" s="218"/>
      <c r="Q13" s="219"/>
      <c r="R13" s="383" t="s">
        <v>90</v>
      </c>
      <c r="S13" s="383"/>
      <c r="T13" s="383"/>
      <c r="U13" s="227">
        <f>SUM(U10:U12)</f>
        <v>0</v>
      </c>
      <c r="V13" s="131"/>
      <c r="W13" s="130"/>
      <c r="X13" s="130"/>
      <c r="Y13" s="130"/>
      <c r="Z13" s="130"/>
      <c r="AA13" s="130"/>
    </row>
    <row r="14" spans="2:28" s="128" customFormat="1" ht="13.8" x14ac:dyDescent="0.3">
      <c r="B14" s="127" t="s">
        <v>21</v>
      </c>
      <c r="D14" s="130"/>
      <c r="E14" s="62"/>
      <c r="F14" s="62"/>
      <c r="G14" s="63"/>
      <c r="H14" s="63"/>
      <c r="I14" s="94"/>
      <c r="J14" s="292">
        <f>SUM(E14:I14)</f>
        <v>0</v>
      </c>
      <c r="K14" s="262"/>
      <c r="L14" s="136" t="e">
        <f>AVERAGEIF(E14:I14,"&lt;&gt;0")</f>
        <v>#DIV/0!</v>
      </c>
      <c r="M14" s="130"/>
      <c r="N14" s="130"/>
      <c r="P14" s="130"/>
      <c r="Q14" s="130"/>
      <c r="R14" s="130"/>
      <c r="S14" s="130"/>
      <c r="T14" s="130"/>
      <c r="U14" s="130"/>
      <c r="W14" s="131"/>
      <c r="X14" s="130"/>
      <c r="Y14" s="130"/>
      <c r="Z14" s="130"/>
      <c r="AA14" s="130"/>
      <c r="AB14" s="130"/>
    </row>
    <row r="15" spans="2:28" s="128" customFormat="1" ht="13.8" x14ac:dyDescent="0.3">
      <c r="B15" s="127" t="s">
        <v>22</v>
      </c>
      <c r="D15" s="130"/>
      <c r="E15" s="64"/>
      <c r="F15" s="64"/>
      <c r="G15" s="64"/>
      <c r="H15" s="64"/>
      <c r="I15" s="93"/>
      <c r="J15" s="310"/>
      <c r="K15" s="263"/>
      <c r="L15" s="137" t="e">
        <f>AVERAGEIF(E15:I15,"&lt;&gt;0")</f>
        <v>#DIV/0!</v>
      </c>
      <c r="M15" s="130"/>
      <c r="N15" s="130"/>
      <c r="O15" s="215"/>
      <c r="P15" s="246"/>
      <c r="Q15" s="215"/>
      <c r="R15" s="215"/>
      <c r="S15" s="215"/>
      <c r="T15" s="215"/>
      <c r="U15" s="215"/>
      <c r="V15" s="216"/>
      <c r="W15" s="130"/>
      <c r="X15" s="130"/>
      <c r="Y15" s="130"/>
      <c r="Z15" s="130"/>
      <c r="AA15" s="130"/>
      <c r="AB15" s="130"/>
    </row>
    <row r="16" spans="2:28" s="128" customFormat="1" ht="13.8" x14ac:dyDescent="0.3">
      <c r="B16" s="127" t="s">
        <v>23</v>
      </c>
      <c r="D16" s="130"/>
      <c r="E16" s="65"/>
      <c r="F16" s="65"/>
      <c r="G16" s="65"/>
      <c r="H16" s="65"/>
      <c r="I16" s="95"/>
      <c r="J16" s="310"/>
      <c r="K16" s="263"/>
      <c r="L16" s="137" t="e">
        <f>AVERAGEIF(E16:I16,"&lt;&gt;0")</f>
        <v>#DIV/0!</v>
      </c>
      <c r="M16" s="130"/>
      <c r="N16" s="130"/>
      <c r="O16" s="130"/>
      <c r="P16" s="299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</row>
    <row r="17" spans="1:28" s="128" customFormat="1" ht="8.1" customHeight="1" x14ac:dyDescent="0.3">
      <c r="B17" s="138"/>
      <c r="D17" s="130"/>
      <c r="E17" s="139"/>
      <c r="F17" s="139"/>
      <c r="G17" s="139"/>
      <c r="H17" s="139"/>
      <c r="I17" s="140"/>
      <c r="J17" s="311"/>
      <c r="K17" s="264"/>
      <c r="L17" s="135"/>
      <c r="M17" s="130"/>
      <c r="N17" s="215"/>
      <c r="O17" s="300"/>
      <c r="P17" s="299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</row>
    <row r="18" spans="1:28" x14ac:dyDescent="0.3">
      <c r="A18" s="128"/>
      <c r="B18" s="265" t="s">
        <v>77</v>
      </c>
      <c r="C18" s="266"/>
      <c r="D18" s="267"/>
      <c r="E18" s="236"/>
      <c r="F18" s="236"/>
      <c r="G18" s="236"/>
      <c r="H18" s="236"/>
      <c r="I18" s="236"/>
      <c r="J18" s="312"/>
      <c r="K18" s="236"/>
      <c r="L18" s="126"/>
      <c r="M18" s="23"/>
      <c r="N18" s="215"/>
      <c r="O18" s="300"/>
      <c r="P18" s="301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</row>
    <row r="19" spans="1:28" s="128" customFormat="1" ht="13.8" x14ac:dyDescent="0.3">
      <c r="B19" s="141" t="s">
        <v>24</v>
      </c>
      <c r="D19" s="130"/>
      <c r="E19" s="66"/>
      <c r="F19" s="66"/>
      <c r="G19" s="66"/>
      <c r="H19" s="66"/>
      <c r="I19" s="66"/>
      <c r="J19" s="313">
        <f>(E19*$E$11)+(F19*$F$11)+(G19*$G$11)+(H19*$H$11)+(I19*$I$11)</f>
        <v>0</v>
      </c>
      <c r="K19" s="231" t="e">
        <f t="shared" ref="K19:K26" si="3">J19/TDC</f>
        <v>#DIV/0!</v>
      </c>
      <c r="L19" s="142" t="str">
        <f t="shared" ref="L19:L26" si="4">IFERROR(AVERAGE(E19:I19),"")</f>
        <v/>
      </c>
      <c r="M19" s="130"/>
      <c r="N19" s="215"/>
      <c r="O19" s="300"/>
      <c r="P19" s="299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</row>
    <row r="20" spans="1:28" s="128" customFormat="1" ht="13.8" x14ac:dyDescent="0.3">
      <c r="B20" s="143" t="s">
        <v>25</v>
      </c>
      <c r="D20" s="130"/>
      <c r="E20" s="66"/>
      <c r="F20" s="66"/>
      <c r="G20" s="66"/>
      <c r="H20" s="66"/>
      <c r="I20" s="66"/>
      <c r="J20" s="313">
        <f>(E20*$E$11)+(F20*$F$11)+(G20*$G$11)+(H20*$H$11)+(I20*$I$11)</f>
        <v>0</v>
      </c>
      <c r="K20" s="231" t="e">
        <f t="shared" si="3"/>
        <v>#DIV/0!</v>
      </c>
      <c r="L20" s="142" t="str">
        <f>IFERROR(AVERAGE(E20:I20),"")</f>
        <v/>
      </c>
      <c r="M20" s="130"/>
      <c r="N20" s="130"/>
      <c r="O20" s="130"/>
      <c r="P20" s="299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</row>
    <row r="21" spans="1:28" s="128" customFormat="1" ht="13.8" x14ac:dyDescent="0.3">
      <c r="B21" s="143" t="s">
        <v>26</v>
      </c>
      <c r="D21" s="130"/>
      <c r="E21" s="67"/>
      <c r="F21" s="67"/>
      <c r="G21" s="67"/>
      <c r="H21" s="67"/>
      <c r="I21" s="67"/>
      <c r="J21" s="313">
        <f t="shared" ref="J21:J25" si="5">(E21*$E$11)+(F21*$F$11)+(G21*$G$11)+(H21*$H$11)+(I21*$I$11)</f>
        <v>0</v>
      </c>
      <c r="K21" s="231" t="e">
        <f t="shared" si="3"/>
        <v>#DIV/0!</v>
      </c>
      <c r="L21" s="142" t="str">
        <f t="shared" si="4"/>
        <v/>
      </c>
      <c r="M21" s="130"/>
      <c r="N21" s="130"/>
      <c r="O21" s="130"/>
      <c r="P21" s="247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</row>
    <row r="22" spans="1:28" s="128" customFormat="1" ht="13.8" x14ac:dyDescent="0.3">
      <c r="B22" s="143" t="s">
        <v>27</v>
      </c>
      <c r="D22" s="130"/>
      <c r="E22" s="66"/>
      <c r="F22" s="66"/>
      <c r="G22" s="66"/>
      <c r="H22" s="66"/>
      <c r="I22" s="66"/>
      <c r="J22" s="313">
        <f t="shared" si="5"/>
        <v>0</v>
      </c>
      <c r="K22" s="231" t="e">
        <f t="shared" si="3"/>
        <v>#DIV/0!</v>
      </c>
      <c r="L22" s="142" t="str">
        <f t="shared" si="4"/>
        <v/>
      </c>
      <c r="M22" s="130"/>
      <c r="N22" s="130"/>
      <c r="O22" s="130"/>
      <c r="P22" s="247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</row>
    <row r="23" spans="1:28" s="128" customFormat="1" ht="13.8" x14ac:dyDescent="0.3">
      <c r="B23" s="143" t="s">
        <v>28</v>
      </c>
      <c r="D23" s="130"/>
      <c r="E23" s="66"/>
      <c r="F23" s="66"/>
      <c r="G23" s="66"/>
      <c r="H23" s="66"/>
      <c r="I23" s="66"/>
      <c r="J23" s="313">
        <f t="shared" si="5"/>
        <v>0</v>
      </c>
      <c r="K23" s="231" t="e">
        <f t="shared" si="3"/>
        <v>#DIV/0!</v>
      </c>
      <c r="L23" s="142" t="str">
        <f t="shared" si="4"/>
        <v/>
      </c>
      <c r="M23" s="130"/>
      <c r="N23" s="130"/>
      <c r="O23" s="130"/>
      <c r="P23" s="247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</row>
    <row r="24" spans="1:28" s="128" customFormat="1" ht="13.8" x14ac:dyDescent="0.3">
      <c r="B24" s="143" t="s">
        <v>29</v>
      </c>
      <c r="D24" s="130"/>
      <c r="E24" s="66"/>
      <c r="F24" s="66"/>
      <c r="G24" s="66"/>
      <c r="H24" s="66"/>
      <c r="I24" s="66"/>
      <c r="J24" s="313">
        <f t="shared" si="5"/>
        <v>0</v>
      </c>
      <c r="K24" s="231" t="e">
        <f t="shared" si="3"/>
        <v>#DIV/0!</v>
      </c>
      <c r="L24" s="142" t="str">
        <f t="shared" si="4"/>
        <v/>
      </c>
      <c r="M24" s="130"/>
      <c r="N24" s="130"/>
      <c r="O24" s="130"/>
      <c r="P24" s="247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</row>
    <row r="25" spans="1:28" s="128" customFormat="1" ht="13.8" x14ac:dyDescent="0.3">
      <c r="B25" s="144" t="s">
        <v>30</v>
      </c>
      <c r="D25" s="130"/>
      <c r="E25" s="66"/>
      <c r="F25" s="66"/>
      <c r="G25" s="66"/>
      <c r="H25" s="66"/>
      <c r="I25" s="66"/>
      <c r="J25" s="313">
        <f t="shared" si="5"/>
        <v>0</v>
      </c>
      <c r="K25" s="231" t="e">
        <f t="shared" si="3"/>
        <v>#DIV/0!</v>
      </c>
      <c r="L25" s="142" t="str">
        <f t="shared" si="4"/>
        <v/>
      </c>
      <c r="M25" s="87" t="e">
        <f>J25/TDC</f>
        <v>#DIV/0!</v>
      </c>
      <c r="N25" s="86" t="s">
        <v>134</v>
      </c>
      <c r="O25" s="188" t="e">
        <f>IF(M25&gt;0.2,"Cannot go over 20% in RHTF Production Fee.","")</f>
        <v>#DIV/0!</v>
      </c>
      <c r="P25" s="249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</row>
    <row r="26" spans="1:28" s="133" customFormat="1" ht="13.8" x14ac:dyDescent="0.3">
      <c r="B26" s="145" t="s">
        <v>31</v>
      </c>
      <c r="D26" s="131"/>
      <c r="E26" s="146" t="str">
        <f>IF(SUM(E19:E25)=0,"0",SUM(E19:E25))</f>
        <v>0</v>
      </c>
      <c r="F26" s="146" t="str">
        <f t="shared" ref="F26:G26" si="6">IF(SUM(F19:F25)=0,"0",SUM(F19:F25))</f>
        <v>0</v>
      </c>
      <c r="G26" s="146" t="str">
        <f t="shared" si="6"/>
        <v>0</v>
      </c>
      <c r="H26" s="146" t="str">
        <f t="shared" ref="H26:I26" si="7">IF(SUM(H19:H25)=0,"0",SUM(H19:H25))</f>
        <v>0</v>
      </c>
      <c r="I26" s="146" t="str">
        <f t="shared" si="7"/>
        <v>0</v>
      </c>
      <c r="J26" s="313">
        <f>SUM(J19:J25)</f>
        <v>0</v>
      </c>
      <c r="K26" s="232" t="e">
        <f t="shared" si="3"/>
        <v>#DIV/0!</v>
      </c>
      <c r="L26" s="147" t="str">
        <f t="shared" si="4"/>
        <v/>
      </c>
      <c r="M26" s="131"/>
      <c r="N26" s="131"/>
      <c r="O26" s="188" t="str">
        <f>IF(L25&gt;20000,"Cannot go over $20K in RHTF Production Fee.", "")</f>
        <v>Cannot go over $20K in RHTF Production Fee.</v>
      </c>
      <c r="P26" s="249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</row>
    <row r="27" spans="1:28" s="128" customFormat="1" ht="8.5500000000000007" customHeight="1" x14ac:dyDescent="0.3">
      <c r="B27" s="145"/>
      <c r="D27" s="130"/>
      <c r="E27" s="135"/>
      <c r="F27" s="135"/>
      <c r="G27" s="135"/>
      <c r="H27" s="135"/>
      <c r="I27" s="135"/>
      <c r="J27" s="145"/>
      <c r="K27" s="268"/>
      <c r="L27" s="135"/>
      <c r="M27" s="130"/>
      <c r="N27" s="130"/>
      <c r="O27" s="130"/>
      <c r="P27" s="247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</row>
    <row r="28" spans="1:28" x14ac:dyDescent="0.3">
      <c r="A28" s="128"/>
      <c r="B28" s="265" t="s">
        <v>78</v>
      </c>
      <c r="C28" s="266"/>
      <c r="D28" s="267"/>
      <c r="E28" s="148"/>
      <c r="F28" s="236"/>
      <c r="G28" s="236"/>
      <c r="H28" s="236"/>
      <c r="I28" s="236"/>
      <c r="J28" s="312"/>
      <c r="K28" s="236"/>
      <c r="L28" s="126"/>
      <c r="M28" s="23"/>
      <c r="N28" s="23"/>
      <c r="O28" s="23"/>
      <c r="P28" s="248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</row>
    <row r="29" spans="1:28" s="128" customFormat="1" ht="13.8" x14ac:dyDescent="0.3">
      <c r="B29" s="149" t="s">
        <v>145</v>
      </c>
      <c r="D29" s="130"/>
      <c r="E29" s="66"/>
      <c r="F29" s="66"/>
      <c r="G29" s="66"/>
      <c r="H29" s="66"/>
      <c r="I29" s="88"/>
      <c r="J29" s="313">
        <f t="shared" ref="J29:J34" si="8">(E29*$E$11)+(F29*$F$11)+(G29*$G$11)+(H29*$H$11)+(I29*$I$11)</f>
        <v>0</v>
      </c>
      <c r="K29" s="231" t="e">
        <f t="shared" ref="K29:K34" si="9">J29/TDC</f>
        <v>#DIV/0!</v>
      </c>
      <c r="L29" s="142" t="str">
        <f t="shared" ref="L29:L34" si="10">IFERROR(AVERAGE(E29:I29),"")</f>
        <v/>
      </c>
      <c r="M29" s="130"/>
      <c r="N29" s="130"/>
      <c r="O29" s="130"/>
      <c r="P29" s="247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</row>
    <row r="30" spans="1:28" s="128" customFormat="1" ht="13.8" x14ac:dyDescent="0.3">
      <c r="B30" s="150" t="s">
        <v>74</v>
      </c>
      <c r="D30" s="130"/>
      <c r="E30" s="68"/>
      <c r="F30" s="68"/>
      <c r="G30" s="68"/>
      <c r="H30" s="68"/>
      <c r="I30" s="89"/>
      <c r="J30" s="313">
        <f t="shared" si="8"/>
        <v>0</v>
      </c>
      <c r="K30" s="231" t="e">
        <f t="shared" si="9"/>
        <v>#DIV/0!</v>
      </c>
      <c r="L30" s="142" t="str">
        <f t="shared" si="10"/>
        <v/>
      </c>
      <c r="M30" s="130"/>
      <c r="N30" s="130"/>
      <c r="O30" s="130"/>
      <c r="P30" s="247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</row>
    <row r="31" spans="1:28" s="128" customFormat="1" ht="13.8" x14ac:dyDescent="0.3">
      <c r="B31" s="69" t="s">
        <v>82</v>
      </c>
      <c r="D31" s="130"/>
      <c r="E31" s="66"/>
      <c r="F31" s="70"/>
      <c r="G31" s="70"/>
      <c r="H31" s="70"/>
      <c r="I31" s="90"/>
      <c r="J31" s="313">
        <f t="shared" si="8"/>
        <v>0</v>
      </c>
      <c r="K31" s="231" t="e">
        <f t="shared" si="9"/>
        <v>#DIV/0!</v>
      </c>
      <c r="L31" s="142" t="str">
        <f t="shared" si="10"/>
        <v/>
      </c>
      <c r="M31" s="130"/>
      <c r="N31" s="130"/>
      <c r="O31" s="130"/>
      <c r="P31" s="247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</row>
    <row r="32" spans="1:28" s="128" customFormat="1" ht="13.8" x14ac:dyDescent="0.3">
      <c r="B32" s="69" t="s">
        <v>82</v>
      </c>
      <c r="D32" s="130"/>
      <c r="E32" s="66"/>
      <c r="F32" s="70"/>
      <c r="G32" s="70"/>
      <c r="H32" s="70"/>
      <c r="I32" s="90"/>
      <c r="J32" s="313">
        <f t="shared" si="8"/>
        <v>0</v>
      </c>
      <c r="K32" s="231" t="e">
        <f t="shared" si="9"/>
        <v>#DIV/0!</v>
      </c>
      <c r="L32" s="142" t="str">
        <f t="shared" si="10"/>
        <v/>
      </c>
      <c r="M32" s="130"/>
      <c r="N32" s="130"/>
      <c r="O32" s="130"/>
      <c r="P32" s="247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</row>
    <row r="33" spans="1:28" s="128" customFormat="1" ht="13.8" x14ac:dyDescent="0.3">
      <c r="B33" s="69" t="s">
        <v>82</v>
      </c>
      <c r="D33" s="130"/>
      <c r="E33" s="66"/>
      <c r="F33" s="70"/>
      <c r="G33" s="70"/>
      <c r="H33" s="70"/>
      <c r="I33" s="90"/>
      <c r="J33" s="313">
        <f t="shared" si="8"/>
        <v>0</v>
      </c>
      <c r="K33" s="231" t="e">
        <f t="shared" si="9"/>
        <v>#DIV/0!</v>
      </c>
      <c r="L33" s="142" t="str">
        <f t="shared" si="10"/>
        <v/>
      </c>
      <c r="M33" s="130"/>
      <c r="N33" s="130"/>
      <c r="O33" s="130"/>
      <c r="P33" s="247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</row>
    <row r="34" spans="1:28" s="133" customFormat="1" ht="13.8" x14ac:dyDescent="0.3">
      <c r="B34" s="145" t="s">
        <v>32</v>
      </c>
      <c r="D34" s="131"/>
      <c r="E34" s="146" t="str">
        <f>IF(SUM(E29:E33)=0,"0",SUM(E29:E33))</f>
        <v>0</v>
      </c>
      <c r="F34" s="146" t="str">
        <f>IF(SUM(F29:F33)=0,"0",SUM(F29:F33))</f>
        <v>0</v>
      </c>
      <c r="G34" s="146" t="str">
        <f>IF(SUM(G29:G33)=0,"0",SUM(G29:G33))</f>
        <v>0</v>
      </c>
      <c r="H34" s="146" t="str">
        <f>IF(SUM(H29:H33)=0,"0",SUM(H29:H33))</f>
        <v>0</v>
      </c>
      <c r="I34" s="146" t="str">
        <f>IF(SUM(I29:I33)=0,"0",SUM(I29:I33))</f>
        <v>0</v>
      </c>
      <c r="J34" s="313">
        <f t="shared" si="8"/>
        <v>0</v>
      </c>
      <c r="K34" s="232" t="e">
        <f t="shared" si="9"/>
        <v>#DIV/0!</v>
      </c>
      <c r="L34" s="147" t="str">
        <f t="shared" si="10"/>
        <v/>
      </c>
      <c r="M34" s="131"/>
      <c r="N34" s="131"/>
      <c r="O34" s="131"/>
      <c r="P34" s="250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</row>
    <row r="35" spans="1:28" s="128" customFormat="1" ht="1.95" customHeight="1" x14ac:dyDescent="0.3">
      <c r="B35" s="145"/>
      <c r="D35" s="130"/>
      <c r="E35" s="135"/>
      <c r="F35" s="135"/>
      <c r="G35" s="135"/>
      <c r="H35" s="135"/>
      <c r="I35" s="135"/>
      <c r="J35" s="314"/>
      <c r="K35" s="233"/>
      <c r="L35" s="135"/>
      <c r="M35" s="130"/>
      <c r="N35" s="130"/>
      <c r="O35" s="130"/>
      <c r="P35" s="247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</row>
    <row r="36" spans="1:28" s="152" customFormat="1" ht="13.8" x14ac:dyDescent="0.3">
      <c r="B36" s="151" t="s">
        <v>33</v>
      </c>
      <c r="D36" s="154"/>
      <c r="E36" s="151">
        <f>E34-E26</f>
        <v>0</v>
      </c>
      <c r="F36" s="151">
        <f t="shared" ref="F36:J36" si="11">F34-F26</f>
        <v>0</v>
      </c>
      <c r="G36" s="151">
        <f t="shared" si="11"/>
        <v>0</v>
      </c>
      <c r="H36" s="151">
        <f t="shared" si="11"/>
        <v>0</v>
      </c>
      <c r="I36" s="151">
        <f t="shared" si="11"/>
        <v>0</v>
      </c>
      <c r="J36" s="315">
        <f t="shared" si="11"/>
        <v>0</v>
      </c>
      <c r="K36" s="234" t="e">
        <f>J36/TDC</f>
        <v>#DIV/0!</v>
      </c>
      <c r="L36" s="153"/>
      <c r="M36" s="154"/>
      <c r="N36" s="154"/>
      <c r="O36" s="154"/>
      <c r="P36" s="251"/>
      <c r="Q36" s="154"/>
      <c r="R36" s="154"/>
      <c r="S36" s="154"/>
      <c r="T36" s="154"/>
      <c r="U36" s="154"/>
      <c r="V36" s="154"/>
      <c r="W36" s="154"/>
      <c r="X36" s="154"/>
      <c r="Y36" s="154"/>
      <c r="Z36" s="154"/>
      <c r="AA36" s="154"/>
      <c r="AB36" s="154"/>
    </row>
    <row r="37" spans="1:28" s="128" customFormat="1" ht="10.5" customHeight="1" x14ac:dyDescent="0.3">
      <c r="B37" s="130"/>
      <c r="D37" s="130"/>
      <c r="E37" s="135"/>
      <c r="F37" s="135"/>
      <c r="G37" s="135"/>
      <c r="H37" s="135"/>
      <c r="I37" s="135"/>
      <c r="J37" s="131"/>
      <c r="K37" s="235"/>
      <c r="L37" s="135"/>
      <c r="M37" s="130"/>
      <c r="N37" s="130"/>
      <c r="O37" s="130"/>
      <c r="P37" s="247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</row>
    <row r="38" spans="1:28" x14ac:dyDescent="0.3">
      <c r="A38" s="128"/>
      <c r="B38" s="265" t="s">
        <v>79</v>
      </c>
      <c r="C38" s="266"/>
      <c r="D38" s="267"/>
      <c r="E38" s="148"/>
      <c r="F38" s="236"/>
      <c r="G38" s="236"/>
      <c r="H38" s="236"/>
      <c r="I38" s="236"/>
      <c r="J38" s="312"/>
      <c r="K38" s="236"/>
      <c r="L38" s="126"/>
      <c r="M38" s="130"/>
      <c r="N38" s="23"/>
      <c r="O38" s="23"/>
      <c r="P38" s="248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</row>
    <row r="39" spans="1:28" s="128" customFormat="1" ht="13.8" x14ac:dyDescent="0.3">
      <c r="B39" s="150" t="s">
        <v>60</v>
      </c>
      <c r="C39" s="155"/>
      <c r="D39" s="130"/>
      <c r="E39" s="156">
        <f>E30</f>
        <v>0</v>
      </c>
      <c r="F39" s="156">
        <f>F30</f>
        <v>0</v>
      </c>
      <c r="G39" s="156">
        <f>G30</f>
        <v>0</v>
      </c>
      <c r="H39" s="156">
        <f>H30</f>
        <v>0</v>
      </c>
      <c r="I39" s="157">
        <f>I30</f>
        <v>0</v>
      </c>
      <c r="J39" s="313">
        <f t="shared" ref="J39:J47" si="12">(E39*$E$11)+(F39*$F$11)+(G39*$G$11)+(H39*$H$11)+(I39*$I$11)</f>
        <v>0</v>
      </c>
      <c r="K39" s="231" t="e">
        <f>J39/TDC</f>
        <v>#DIV/0!</v>
      </c>
      <c r="L39" s="142">
        <f t="shared" ref="L39:L47" si="13">IFERROR(AVERAGE(E39:I39),"")</f>
        <v>0</v>
      </c>
      <c r="M39" s="130"/>
      <c r="N39" s="130"/>
      <c r="O39" s="130"/>
      <c r="P39" s="247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</row>
    <row r="40" spans="1:28" s="128" customFormat="1" ht="13.8" x14ac:dyDescent="0.3">
      <c r="B40" s="187" t="s">
        <v>61</v>
      </c>
      <c r="C40" s="158"/>
      <c r="D40" s="130"/>
      <c r="E40" s="120"/>
      <c r="F40" s="156">
        <f>E41-E53</f>
        <v>0</v>
      </c>
      <c r="G40" s="156">
        <f>(F40+F41)-F53</f>
        <v>0</v>
      </c>
      <c r="H40" s="156">
        <f>G40+G41-G53</f>
        <v>0</v>
      </c>
      <c r="I40" s="157">
        <f>H40+H41-H53</f>
        <v>0</v>
      </c>
      <c r="J40" s="313">
        <f t="shared" si="12"/>
        <v>0</v>
      </c>
      <c r="K40" s="237" t="e">
        <f t="shared" ref="K40" si="14">J40/TDC</f>
        <v>#DIV/0!</v>
      </c>
      <c r="L40" s="159">
        <f t="shared" si="13"/>
        <v>0</v>
      </c>
      <c r="M40" s="188"/>
      <c r="N40" s="130"/>
      <c r="O40" s="130"/>
      <c r="P40" s="247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</row>
    <row r="41" spans="1:28" s="128" customFormat="1" ht="13.8" x14ac:dyDescent="0.3">
      <c r="B41" s="150" t="s">
        <v>62</v>
      </c>
      <c r="C41" s="155"/>
      <c r="D41" s="130"/>
      <c r="E41" s="68"/>
      <c r="F41" s="68"/>
      <c r="G41" s="68"/>
      <c r="H41" s="68"/>
      <c r="I41" s="89"/>
      <c r="J41" s="313">
        <f t="shared" si="12"/>
        <v>0</v>
      </c>
      <c r="K41" s="231" t="e">
        <f t="shared" ref="K41" si="15">J41/TDC</f>
        <v>#DIV/0!</v>
      </c>
      <c r="L41" s="142" t="str">
        <f t="shared" si="13"/>
        <v/>
      </c>
      <c r="M41" s="130"/>
      <c r="N41" s="130"/>
      <c r="O41" s="130"/>
      <c r="P41" s="247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</row>
    <row r="42" spans="1:28" s="128" customFormat="1" ht="13.8" x14ac:dyDescent="0.3">
      <c r="B42" s="160" t="s">
        <v>136</v>
      </c>
      <c r="C42" s="160"/>
      <c r="D42" s="130"/>
      <c r="E42" s="66"/>
      <c r="F42" s="66"/>
      <c r="G42" s="66"/>
      <c r="H42" s="66"/>
      <c r="I42" s="88"/>
      <c r="J42" s="313">
        <f>(E42*$E$11)+(F42*$F$11)+(G42*$G$11)+(H42*$H$11)+(I42*$I$11)</f>
        <v>0</v>
      </c>
      <c r="K42" s="231" t="e">
        <f t="shared" ref="K42:K44" si="16">J42/TDC</f>
        <v>#DIV/0!</v>
      </c>
      <c r="L42" s="142" t="str">
        <f>IFERROR(AVERAGE(E42:I42),"")</f>
        <v/>
      </c>
      <c r="M42" s="130"/>
      <c r="N42" s="130"/>
      <c r="O42" s="130"/>
      <c r="P42" s="247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</row>
    <row r="43" spans="1:28" s="128" customFormat="1" ht="13.8" x14ac:dyDescent="0.3">
      <c r="B43" s="69" t="s">
        <v>82</v>
      </c>
      <c r="C43" s="161"/>
      <c r="D43" s="130"/>
      <c r="E43" s="66"/>
      <c r="F43" s="66"/>
      <c r="G43" s="66"/>
      <c r="H43" s="66"/>
      <c r="I43" s="88"/>
      <c r="J43" s="313">
        <f>(E43*$E$11)+(F43*$F$11)+(G43*$G$11)+(H43*$H$11)+(I43*$I$11)</f>
        <v>0</v>
      </c>
      <c r="K43" s="231" t="e">
        <f t="shared" si="16"/>
        <v>#DIV/0!</v>
      </c>
      <c r="L43" s="142" t="str">
        <f>IFERROR(AVERAGE(E43:I43),"")</f>
        <v/>
      </c>
      <c r="M43" s="130"/>
      <c r="N43" s="130"/>
      <c r="O43" s="130"/>
      <c r="P43" s="247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</row>
    <row r="44" spans="1:28" s="128" customFormat="1" ht="13.8" x14ac:dyDescent="0.3">
      <c r="B44" s="69" t="s">
        <v>82</v>
      </c>
      <c r="C44" s="161"/>
      <c r="D44" s="130"/>
      <c r="E44" s="66"/>
      <c r="F44" s="70"/>
      <c r="G44" s="70"/>
      <c r="H44" s="70"/>
      <c r="I44" s="88"/>
      <c r="J44" s="313">
        <f>(E44*$E$11)+(F44*$F$11)+(G44*$G$11)+(H44*$H$11)+(I44*$I$11)</f>
        <v>0</v>
      </c>
      <c r="K44" s="231" t="e">
        <f t="shared" si="16"/>
        <v>#DIV/0!</v>
      </c>
      <c r="L44" s="142" t="str">
        <f>IFERROR(AVERAGE(E44:I44),"")</f>
        <v/>
      </c>
      <c r="M44" s="130"/>
      <c r="N44" s="130"/>
      <c r="O44" s="130"/>
      <c r="P44" s="247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</row>
    <row r="45" spans="1:28" s="133" customFormat="1" ht="13.8" x14ac:dyDescent="0.3">
      <c r="B45" s="162" t="s">
        <v>34</v>
      </c>
      <c r="C45" s="163"/>
      <c r="D45" s="131"/>
      <c r="E45" s="164">
        <f>SUM(E39:E44)</f>
        <v>0</v>
      </c>
      <c r="F45" s="164">
        <f>SUM(F39:F44)</f>
        <v>0</v>
      </c>
      <c r="G45" s="164">
        <f>SUM(G39:G44)</f>
        <v>0</v>
      </c>
      <c r="H45" s="164">
        <f t="shared" ref="H45:I45" si="17">SUM(H39:H44)</f>
        <v>0</v>
      </c>
      <c r="I45" s="164">
        <f t="shared" si="17"/>
        <v>0</v>
      </c>
      <c r="J45" s="313">
        <f t="shared" si="12"/>
        <v>0</v>
      </c>
      <c r="K45" s="232" t="e">
        <f>J45/TDC</f>
        <v>#DIV/0!</v>
      </c>
      <c r="L45" s="142">
        <f t="shared" si="13"/>
        <v>0</v>
      </c>
      <c r="M45" s="131"/>
      <c r="N45" s="131"/>
      <c r="O45" s="131"/>
      <c r="P45" s="250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</row>
    <row r="46" spans="1:28" s="128" customFormat="1" ht="4.05" customHeight="1" x14ac:dyDescent="0.3">
      <c r="B46" s="165"/>
      <c r="C46" s="166"/>
      <c r="D46" s="130"/>
      <c r="E46" s="119"/>
      <c r="F46" s="119"/>
      <c r="G46" s="119"/>
      <c r="H46" s="135"/>
      <c r="I46" s="135"/>
      <c r="J46" s="313"/>
      <c r="K46" s="231"/>
      <c r="L46" s="142" t="str">
        <f t="shared" si="13"/>
        <v/>
      </c>
      <c r="M46" s="130"/>
      <c r="N46" s="130"/>
      <c r="O46" s="130"/>
      <c r="P46" s="247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</row>
    <row r="47" spans="1:28" s="128" customFormat="1" ht="13.8" x14ac:dyDescent="0.3">
      <c r="B47" s="165" t="s">
        <v>137</v>
      </c>
      <c r="C47" s="166"/>
      <c r="D47" s="130"/>
      <c r="E47" s="336">
        <f>E24+E25</f>
        <v>0</v>
      </c>
      <c r="F47" s="336">
        <f>F24+F25</f>
        <v>0</v>
      </c>
      <c r="G47" s="336">
        <f>G24+G25</f>
        <v>0</v>
      </c>
      <c r="H47" s="336">
        <f>H24+H25</f>
        <v>0</v>
      </c>
      <c r="I47" s="337">
        <f>I24+I25</f>
        <v>0</v>
      </c>
      <c r="J47" s="313">
        <f t="shared" si="12"/>
        <v>0</v>
      </c>
      <c r="K47" s="231" t="e">
        <f>J47/TDC</f>
        <v>#DIV/0!</v>
      </c>
      <c r="L47" s="142">
        <f t="shared" si="13"/>
        <v>0</v>
      </c>
      <c r="M47" s="130"/>
      <c r="N47" s="130"/>
      <c r="O47" s="130"/>
      <c r="P47" s="247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</row>
    <row r="48" spans="1:28" s="152" customFormat="1" ht="13.8" x14ac:dyDescent="0.3">
      <c r="B48" s="167" t="s">
        <v>35</v>
      </c>
      <c r="C48" s="168"/>
      <c r="D48" s="154"/>
      <c r="E48" s="151">
        <f>(-SUM(E19:E25)+SUM(E39:E44)+E24+E25)</f>
        <v>0</v>
      </c>
      <c r="F48" s="151">
        <f t="shared" ref="F48:I48" si="18">(-SUM(F19:F25)+SUM(F39:F44)+F24+F25)</f>
        <v>0</v>
      </c>
      <c r="G48" s="151">
        <f t="shared" si="18"/>
        <v>0</v>
      </c>
      <c r="H48" s="151">
        <f t="shared" si="18"/>
        <v>0</v>
      </c>
      <c r="I48" s="151">
        <f t="shared" si="18"/>
        <v>0</v>
      </c>
      <c r="J48" s="151">
        <f>TDC-J45</f>
        <v>0</v>
      </c>
      <c r="K48" s="238" t="e">
        <f>J48/TDC</f>
        <v>#DIV/0!</v>
      </c>
      <c r="L48" s="153"/>
      <c r="M48" s="154"/>
      <c r="N48" s="154"/>
      <c r="O48" s="154"/>
      <c r="P48" s="251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4"/>
    </row>
    <row r="49" spans="1:28" s="128" customFormat="1" ht="10.5" customHeight="1" x14ac:dyDescent="0.3">
      <c r="B49" s="130"/>
      <c r="D49" s="269"/>
      <c r="E49" s="270"/>
      <c r="F49" s="270"/>
      <c r="G49" s="270"/>
      <c r="H49" s="270"/>
      <c r="I49" s="270"/>
      <c r="J49" s="131"/>
      <c r="K49" s="239"/>
      <c r="L49" s="135"/>
      <c r="M49" s="130"/>
      <c r="N49" s="130"/>
      <c r="O49" s="130"/>
      <c r="P49" s="247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</row>
    <row r="50" spans="1:28" x14ac:dyDescent="0.3">
      <c r="A50" s="128"/>
      <c r="B50" s="265" t="s">
        <v>133</v>
      </c>
      <c r="C50" s="266"/>
      <c r="D50" s="271"/>
      <c r="E50" s="272">
        <f>E29</f>
        <v>0</v>
      </c>
      <c r="F50" s="272">
        <f>F29</f>
        <v>0</v>
      </c>
      <c r="G50" s="272">
        <f>G29</f>
        <v>0</v>
      </c>
      <c r="H50" s="272">
        <f>H29</f>
        <v>0</v>
      </c>
      <c r="I50" s="272">
        <f>I29</f>
        <v>0</v>
      </c>
      <c r="J50" s="312"/>
      <c r="K50" s="169"/>
      <c r="L50" s="169" t="s">
        <v>36</v>
      </c>
      <c r="M50" s="130"/>
      <c r="N50" s="23"/>
      <c r="O50" s="23"/>
      <c r="P50" s="248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</row>
    <row r="51" spans="1:28" s="128" customFormat="1" ht="13.8" x14ac:dyDescent="0.3">
      <c r="B51" s="130" t="s">
        <v>146</v>
      </c>
      <c r="D51" s="130"/>
      <c r="E51" s="66"/>
      <c r="F51" s="66"/>
      <c r="G51" s="66"/>
      <c r="H51" s="66"/>
      <c r="I51" s="66"/>
      <c r="J51" s="313">
        <f t="shared" ref="J51:J56" si="19">(E51*$E$11)+(F51*$F$11)+(G51*$G$11)+(H51*$H$11)+(I51*$I$11)</f>
        <v>0</v>
      </c>
      <c r="K51" s="231" t="e">
        <f t="shared" ref="K51:K56" si="20">J51/TDC</f>
        <v>#DIV/0!</v>
      </c>
      <c r="L51" s="142" t="str">
        <f>IFERROR(AVERAGE(E51:I51),"")</f>
        <v/>
      </c>
      <c r="M51" s="130"/>
      <c r="N51" s="130"/>
      <c r="O51" s="130"/>
      <c r="P51" s="247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</row>
    <row r="52" spans="1:28" s="128" customFormat="1" ht="13.8" x14ac:dyDescent="0.3">
      <c r="B52" s="130" t="s">
        <v>37</v>
      </c>
      <c r="D52" s="130"/>
      <c r="E52" s="66"/>
      <c r="F52" s="66"/>
      <c r="G52" s="66"/>
      <c r="H52" s="66"/>
      <c r="I52" s="66"/>
      <c r="J52" s="313">
        <f t="shared" si="19"/>
        <v>0</v>
      </c>
      <c r="K52" s="231" t="e">
        <f t="shared" si="20"/>
        <v>#DIV/0!</v>
      </c>
      <c r="L52" s="142" t="str">
        <f>IFERROR(AVERAGE(E52:I52),"")</f>
        <v/>
      </c>
      <c r="M52" s="130"/>
      <c r="N52" s="130"/>
      <c r="O52" s="130"/>
      <c r="P52" s="247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/>
    </row>
    <row r="53" spans="1:28" s="128" customFormat="1" ht="13.8" x14ac:dyDescent="0.3">
      <c r="B53" s="170" t="s">
        <v>63</v>
      </c>
      <c r="D53" s="130"/>
      <c r="E53" s="68"/>
      <c r="F53" s="68"/>
      <c r="G53" s="68"/>
      <c r="H53" s="68"/>
      <c r="I53" s="68"/>
      <c r="J53" s="313">
        <f t="shared" si="19"/>
        <v>0</v>
      </c>
      <c r="K53" s="231" t="e">
        <f t="shared" si="20"/>
        <v>#DIV/0!</v>
      </c>
      <c r="L53" s="142" t="str">
        <f>IFERROR(AVERAGE(E53:I53),"")</f>
        <v/>
      </c>
      <c r="M53" s="130"/>
      <c r="N53" s="130"/>
      <c r="O53" s="130"/>
      <c r="P53" s="247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</row>
    <row r="54" spans="1:28" s="128" customFormat="1" ht="13.8" x14ac:dyDescent="0.3">
      <c r="B54" s="69" t="s">
        <v>38</v>
      </c>
      <c r="D54" s="130"/>
      <c r="E54" s="66"/>
      <c r="F54" s="66"/>
      <c r="G54" s="66"/>
      <c r="H54" s="66"/>
      <c r="I54" s="88"/>
      <c r="J54" s="313">
        <f t="shared" si="19"/>
        <v>0</v>
      </c>
      <c r="K54" s="231" t="e">
        <f t="shared" si="20"/>
        <v>#DIV/0!</v>
      </c>
      <c r="L54" s="142" t="str">
        <f>IFERROR(AVERAGE(E54:I54),"")</f>
        <v/>
      </c>
      <c r="M54" s="130"/>
      <c r="N54" s="130"/>
      <c r="O54" s="130"/>
      <c r="P54" s="247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</row>
    <row r="55" spans="1:28" s="128" customFormat="1" ht="13.8" x14ac:dyDescent="0.3">
      <c r="B55" s="69" t="s">
        <v>38</v>
      </c>
      <c r="D55" s="130"/>
      <c r="E55" s="66"/>
      <c r="F55" s="70"/>
      <c r="G55" s="70"/>
      <c r="H55" s="70"/>
      <c r="I55" s="90"/>
      <c r="J55" s="313">
        <f t="shared" si="19"/>
        <v>0</v>
      </c>
      <c r="K55" s="231" t="e">
        <f t="shared" si="20"/>
        <v>#DIV/0!</v>
      </c>
      <c r="L55" s="142" t="str">
        <f>IFERROR(AVERAGE(E55:I55),"")</f>
        <v/>
      </c>
      <c r="M55" s="130"/>
      <c r="N55" s="130"/>
      <c r="O55" s="130"/>
      <c r="P55" s="247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</row>
    <row r="56" spans="1:28" s="128" customFormat="1" ht="13.8" x14ac:dyDescent="0.3">
      <c r="B56" s="133" t="s">
        <v>39</v>
      </c>
      <c r="D56" s="130"/>
      <c r="E56" s="146" t="str">
        <f>IF(SUM(E51:E55)=0,"0",SUM(E51:E55))</f>
        <v>0</v>
      </c>
      <c r="F56" s="146" t="str">
        <f>IF(SUM(F51:F55)=0,"0",SUM(F51:F55))</f>
        <v>0</v>
      </c>
      <c r="G56" s="146" t="str">
        <f>IF(SUM(G51:G55)=0,"0",SUM(G51:G55))</f>
        <v>0</v>
      </c>
      <c r="H56" s="146" t="str">
        <f>IF(SUM(H51:H55)=0,"0",SUM(H51:H55))</f>
        <v>0</v>
      </c>
      <c r="I56" s="146" t="str">
        <f>IF(SUM(I51:I55)=0,"0",SUM(I51:I55))</f>
        <v>0</v>
      </c>
      <c r="J56" s="313">
        <f t="shared" si="19"/>
        <v>0</v>
      </c>
      <c r="K56" s="231" t="e">
        <f t="shared" si="20"/>
        <v>#DIV/0!</v>
      </c>
      <c r="L56" s="135"/>
      <c r="M56" s="130"/>
      <c r="N56" s="130"/>
      <c r="O56" s="130"/>
      <c r="P56" s="247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</row>
    <row r="57" spans="1:28" ht="1.5" customHeight="1" x14ac:dyDescent="0.3">
      <c r="A57" s="128"/>
      <c r="B57" s="128"/>
      <c r="C57" s="128"/>
      <c r="D57" s="130"/>
      <c r="E57" s="135"/>
      <c r="F57" s="135"/>
      <c r="G57" s="135"/>
      <c r="H57" s="135"/>
      <c r="I57" s="135"/>
      <c r="J57" s="131"/>
      <c r="K57" s="235"/>
      <c r="L57" s="135"/>
      <c r="M57" s="23"/>
      <c r="N57" s="23"/>
      <c r="O57" s="23"/>
      <c r="P57" s="248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</row>
    <row r="58" spans="1:28" s="152" customFormat="1" ht="13.8" x14ac:dyDescent="0.3">
      <c r="B58" s="152" t="s">
        <v>40</v>
      </c>
      <c r="D58" s="273"/>
      <c r="E58" s="151">
        <f>E56-E29</f>
        <v>0</v>
      </c>
      <c r="F58" s="151">
        <f>F56-F29</f>
        <v>0</v>
      </c>
      <c r="G58" s="151">
        <f>G56-G29</f>
        <v>0</v>
      </c>
      <c r="H58" s="151">
        <f>H56-H29</f>
        <v>0</v>
      </c>
      <c r="I58" s="151">
        <f>I56-I29</f>
        <v>0</v>
      </c>
      <c r="J58" s="154"/>
      <c r="K58" s="274"/>
      <c r="L58" s="153"/>
      <c r="M58" s="154"/>
      <c r="N58" s="154"/>
      <c r="O58" s="154"/>
      <c r="P58" s="251"/>
      <c r="Q58" s="154"/>
      <c r="R58" s="154"/>
      <c r="S58" s="154"/>
      <c r="T58" s="154"/>
      <c r="U58" s="154"/>
      <c r="V58" s="154"/>
      <c r="W58" s="154"/>
      <c r="X58" s="154"/>
      <c r="Y58" s="154"/>
      <c r="Z58" s="154"/>
      <c r="AA58" s="154"/>
      <c r="AB58" s="154"/>
    </row>
    <row r="59" spans="1:28" s="152" customFormat="1" ht="9.4499999999999993" customHeight="1" x14ac:dyDescent="0.3">
      <c r="D59" s="273"/>
      <c r="E59" s="171"/>
      <c r="F59" s="171"/>
      <c r="G59" s="171"/>
      <c r="H59" s="171"/>
      <c r="I59" s="171"/>
      <c r="J59" s="154"/>
      <c r="K59" s="274"/>
      <c r="L59" s="153"/>
      <c r="M59" s="154"/>
      <c r="N59" s="154"/>
      <c r="O59" s="154"/>
      <c r="P59" s="251"/>
      <c r="Q59" s="154"/>
      <c r="R59" s="154"/>
      <c r="S59" s="154"/>
      <c r="T59" s="154"/>
      <c r="U59" s="154"/>
      <c r="V59" s="154"/>
      <c r="W59" s="154"/>
      <c r="X59" s="154"/>
      <c r="Y59" s="154"/>
      <c r="Z59" s="154"/>
      <c r="AA59" s="154"/>
      <c r="AB59" s="154"/>
    </row>
    <row r="60" spans="1:28" x14ac:dyDescent="0.3">
      <c r="A60" s="128"/>
      <c r="B60" s="265" t="s">
        <v>80</v>
      </c>
      <c r="C60" s="266"/>
      <c r="D60" s="267"/>
      <c r="E60" s="275"/>
      <c r="F60" s="236"/>
      <c r="G60" s="236"/>
      <c r="H60" s="236"/>
      <c r="I60" s="236"/>
      <c r="J60" s="312"/>
      <c r="K60" s="236"/>
      <c r="L60" s="126"/>
      <c r="M60" s="23"/>
      <c r="N60" s="23"/>
      <c r="O60" s="23"/>
      <c r="P60" s="248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</row>
    <row r="61" spans="1:28" x14ac:dyDescent="0.3">
      <c r="A61" s="128"/>
      <c r="B61" s="172" t="s">
        <v>64</v>
      </c>
      <c r="C61" s="173"/>
      <c r="D61" s="276"/>
      <c r="E61" s="174"/>
      <c r="F61" s="175"/>
      <c r="G61" s="175"/>
      <c r="H61" s="175"/>
      <c r="I61" s="293"/>
      <c r="J61" s="316"/>
      <c r="K61" s="277"/>
      <c r="L61" s="176"/>
      <c r="M61" s="23"/>
      <c r="N61" s="23"/>
      <c r="O61" s="23"/>
      <c r="P61" s="248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</row>
    <row r="62" spans="1:28" x14ac:dyDescent="0.3">
      <c r="A62" s="128"/>
      <c r="B62" s="386" t="s">
        <v>93</v>
      </c>
      <c r="C62" s="386"/>
      <c r="D62" s="276"/>
      <c r="E62" s="177">
        <f>E41</f>
        <v>0</v>
      </c>
      <c r="F62" s="177">
        <f>F41</f>
        <v>0</v>
      </c>
      <c r="G62" s="177">
        <f>G41</f>
        <v>0</v>
      </c>
      <c r="H62" s="177">
        <f>H41</f>
        <v>0</v>
      </c>
      <c r="I62" s="294">
        <f>I41</f>
        <v>0</v>
      </c>
      <c r="J62" s="313">
        <f t="shared" ref="J62:J67" si="21">(E62*$E$11)+(F62*$F$11)+(G62*$G$11)+(H62*$H$11)+(I62*$I$11)</f>
        <v>0</v>
      </c>
      <c r="K62" s="278" t="e">
        <f t="shared" ref="K62:K67" si="22">J62/TDC</f>
        <v>#DIV/0!</v>
      </c>
      <c r="L62" s="279" t="e">
        <f>AVERAGEIF(E62:I62,"&lt;&gt;0")</f>
        <v>#DIV/0!</v>
      </c>
      <c r="M62" s="178"/>
      <c r="N62" s="178"/>
      <c r="O62" s="178"/>
      <c r="P62" s="252"/>
      <c r="Q62" s="178"/>
      <c r="R62" s="178"/>
      <c r="S62" s="178"/>
      <c r="T62" s="23"/>
      <c r="U62" s="23"/>
      <c r="V62" s="23"/>
      <c r="W62" s="23"/>
      <c r="X62" s="23"/>
      <c r="Y62" s="23"/>
      <c r="Z62" s="23"/>
      <c r="AA62" s="23"/>
      <c r="AB62" s="23"/>
    </row>
    <row r="63" spans="1:28" x14ac:dyDescent="0.3">
      <c r="A63" s="128"/>
      <c r="B63" s="386" t="s">
        <v>65</v>
      </c>
      <c r="C63" s="386"/>
      <c r="D63" s="276"/>
      <c r="E63" s="177">
        <f>E30</f>
        <v>0</v>
      </c>
      <c r="F63" s="177">
        <f>F30</f>
        <v>0</v>
      </c>
      <c r="G63" s="177">
        <f>G30</f>
        <v>0</v>
      </c>
      <c r="H63" s="177">
        <f>H30</f>
        <v>0</v>
      </c>
      <c r="I63" s="294">
        <f>I30</f>
        <v>0</v>
      </c>
      <c r="J63" s="313">
        <f t="shared" si="21"/>
        <v>0</v>
      </c>
      <c r="K63" s="278" t="e">
        <f t="shared" si="22"/>
        <v>#DIV/0!</v>
      </c>
      <c r="L63" s="279" t="e">
        <f>AVERAGEIF(E63:I63,"&lt;&gt;0")</f>
        <v>#DIV/0!</v>
      </c>
      <c r="M63" s="178"/>
      <c r="N63" s="178"/>
      <c r="O63" s="178"/>
      <c r="P63" s="252"/>
      <c r="Q63" s="178"/>
      <c r="R63" s="178"/>
      <c r="S63" s="178"/>
      <c r="T63" s="23"/>
      <c r="U63" s="23"/>
      <c r="V63" s="23"/>
      <c r="W63" s="23"/>
      <c r="X63" s="23"/>
      <c r="Y63" s="23"/>
      <c r="Z63" s="23"/>
      <c r="AA63" s="23"/>
      <c r="AB63" s="23"/>
    </row>
    <row r="64" spans="1:28" x14ac:dyDescent="0.3">
      <c r="A64" s="128"/>
      <c r="B64" s="386" t="s">
        <v>66</v>
      </c>
      <c r="C64" s="386"/>
      <c r="D64" s="276"/>
      <c r="E64" s="177">
        <f>E53</f>
        <v>0</v>
      </c>
      <c r="F64" s="177">
        <f>F53</f>
        <v>0</v>
      </c>
      <c r="G64" s="177">
        <f>G53</f>
        <v>0</v>
      </c>
      <c r="H64" s="177">
        <f>H53</f>
        <v>0</v>
      </c>
      <c r="I64" s="294">
        <f>I53</f>
        <v>0</v>
      </c>
      <c r="J64" s="313">
        <f t="shared" si="21"/>
        <v>0</v>
      </c>
      <c r="K64" s="278" t="e">
        <f t="shared" si="22"/>
        <v>#DIV/0!</v>
      </c>
      <c r="L64" s="279" t="e">
        <f>AVERAGEIF(E64:I64,"&lt;&gt;0")</f>
        <v>#DIV/0!</v>
      </c>
      <c r="M64" s="178"/>
      <c r="N64" s="178"/>
      <c r="O64" s="178"/>
      <c r="P64" s="252"/>
      <c r="Q64" s="178"/>
      <c r="R64" s="178"/>
      <c r="S64" s="178"/>
      <c r="T64" s="23"/>
      <c r="U64" s="23"/>
      <c r="V64" s="23"/>
      <c r="W64" s="23"/>
      <c r="X64" s="23"/>
      <c r="Y64" s="23"/>
      <c r="Z64" s="23"/>
      <c r="AA64" s="23"/>
      <c r="AB64" s="23"/>
    </row>
    <row r="65" spans="1:28" s="7" customFormat="1" x14ac:dyDescent="0.3">
      <c r="A65" s="133"/>
      <c r="B65" s="387" t="s">
        <v>94</v>
      </c>
      <c r="C65" s="387"/>
      <c r="D65" s="280"/>
      <c r="E65" s="179">
        <f>IF(OR(E62&gt;E64, E62=E64),E62+E63,E63+E64)</f>
        <v>0</v>
      </c>
      <c r="F65" s="179">
        <f t="shared" ref="F65:I65" si="23">IF(OR(F62&gt;F64, F62=F64),F62+F63,F63+F64)</f>
        <v>0</v>
      </c>
      <c r="G65" s="179">
        <f t="shared" si="23"/>
        <v>0</v>
      </c>
      <c r="H65" s="179">
        <f t="shared" si="23"/>
        <v>0</v>
      </c>
      <c r="I65" s="295">
        <f t="shared" si="23"/>
        <v>0</v>
      </c>
      <c r="J65" s="317">
        <f t="shared" si="21"/>
        <v>0</v>
      </c>
      <c r="K65" s="281" t="e">
        <f t="shared" si="22"/>
        <v>#DIV/0!</v>
      </c>
      <c r="L65" s="282" t="e">
        <f>AVERAGEIF(E65:I65,"&lt;&gt;0")</f>
        <v>#DIV/0!</v>
      </c>
      <c r="M65" s="331" t="str">
        <f>IF(J65&gt;'RHTF Guidelines'!F8,"Over $2.5M max RHTF request!","")</f>
        <v/>
      </c>
      <c r="N65" s="180"/>
      <c r="O65" s="180"/>
      <c r="P65" s="253"/>
      <c r="Q65" s="180"/>
      <c r="R65" s="180"/>
      <c r="S65" s="180"/>
      <c r="T65" s="112"/>
      <c r="U65" s="112"/>
      <c r="V65" s="112"/>
      <c r="W65" s="112"/>
      <c r="X65" s="112"/>
      <c r="Y65" s="112"/>
      <c r="Z65" s="112"/>
      <c r="AA65" s="112"/>
      <c r="AB65" s="112"/>
    </row>
    <row r="66" spans="1:28" s="7" customFormat="1" ht="4.5" customHeight="1" x14ac:dyDescent="0.3">
      <c r="A66" s="133"/>
      <c r="B66" s="190"/>
      <c r="C66" s="190"/>
      <c r="D66" s="280"/>
      <c r="E66" s="289"/>
      <c r="F66" s="289"/>
      <c r="G66" s="289"/>
      <c r="H66" s="289"/>
      <c r="I66" s="296"/>
      <c r="J66" s="317"/>
      <c r="K66" s="283"/>
      <c r="L66" s="185"/>
      <c r="M66" s="180"/>
      <c r="N66" s="180"/>
      <c r="O66" s="180"/>
      <c r="P66" s="253"/>
      <c r="Q66" s="180"/>
      <c r="R66" s="180"/>
      <c r="S66" s="180"/>
      <c r="T66" s="112"/>
      <c r="U66" s="112"/>
      <c r="V66" s="112"/>
      <c r="W66" s="112"/>
      <c r="X66" s="112"/>
      <c r="Y66" s="112"/>
      <c r="Z66" s="112"/>
      <c r="AA66" s="112"/>
      <c r="AB66" s="112"/>
    </row>
    <row r="67" spans="1:28" s="240" customFormat="1" ht="16.95" customHeight="1" x14ac:dyDescent="0.3">
      <c r="A67" s="284"/>
      <c r="B67" s="384" t="s">
        <v>67</v>
      </c>
      <c r="C67" s="385"/>
      <c r="D67" s="290"/>
      <c r="E67" s="291">
        <f>E63+E64</f>
        <v>0</v>
      </c>
      <c r="F67" s="291">
        <f>F63+F64</f>
        <v>0</v>
      </c>
      <c r="G67" s="291">
        <f>G63+G64</f>
        <v>0</v>
      </c>
      <c r="H67" s="291">
        <f>H63+H64</f>
        <v>0</v>
      </c>
      <c r="I67" s="297">
        <f t="shared" ref="I67" si="24">I63+I64</f>
        <v>0</v>
      </c>
      <c r="J67" s="318">
        <f t="shared" si="21"/>
        <v>0</v>
      </c>
      <c r="K67" s="329" t="e">
        <f t="shared" si="22"/>
        <v>#DIV/0!</v>
      </c>
      <c r="L67" s="330" t="e">
        <f>AVERAGEIF(E67:I67,"&lt;&gt;0")</f>
        <v>#DIV/0!</v>
      </c>
      <c r="M67" s="241"/>
      <c r="N67" s="241"/>
      <c r="O67" s="241"/>
      <c r="P67" s="254"/>
      <c r="Q67" s="241"/>
      <c r="R67" s="241"/>
      <c r="S67" s="241"/>
      <c r="T67" s="242"/>
      <c r="U67" s="242"/>
      <c r="V67" s="242"/>
      <c r="W67" s="242"/>
      <c r="X67" s="242"/>
      <c r="Y67" s="242"/>
      <c r="Z67" s="242"/>
      <c r="AA67" s="242"/>
      <c r="AB67" s="242"/>
    </row>
    <row r="68" spans="1:28" s="327" customFormat="1" x14ac:dyDescent="0.3">
      <c r="A68" s="319"/>
      <c r="B68" s="320"/>
      <c r="C68" s="320"/>
      <c r="D68" s="321"/>
      <c r="E68" s="328" t="e">
        <f>IF(E67&gt;E13,"Over max RHTF!","")</f>
        <v>#N/A</v>
      </c>
      <c r="F68" s="328" t="e">
        <f>IF(F67&gt;F13,"Over max RHTF!","")</f>
        <v>#N/A</v>
      </c>
      <c r="G68" s="328" t="e">
        <f>IF(G67&gt;G13,"Over max RHTF!","")</f>
        <v>#N/A</v>
      </c>
      <c r="H68" s="328" t="e">
        <f>IF(H67&gt;H13,"Over max RHTF!","")</f>
        <v>#N/A</v>
      </c>
      <c r="I68" s="328" t="e">
        <f>IF(I67&gt;I13,"Over max RHTF!","")</f>
        <v>#N/A</v>
      </c>
      <c r="J68" s="322"/>
      <c r="K68" s="323"/>
      <c r="L68" s="324"/>
      <c r="M68" s="325"/>
      <c r="N68" s="325"/>
      <c r="O68" s="325"/>
      <c r="P68" s="326"/>
      <c r="Q68" s="325"/>
      <c r="R68" s="325"/>
      <c r="S68" s="325"/>
      <c r="T68" s="325"/>
      <c r="U68" s="325"/>
      <c r="V68" s="325"/>
      <c r="W68" s="325"/>
      <c r="X68" s="325"/>
      <c r="Y68" s="325"/>
      <c r="Z68" s="325"/>
      <c r="AA68" s="325"/>
      <c r="AB68" s="325"/>
    </row>
    <row r="69" spans="1:28" s="181" customFormat="1" x14ac:dyDescent="0.3">
      <c r="A69" s="285"/>
      <c r="B69" s="182" t="s">
        <v>68</v>
      </c>
      <c r="C69" s="286"/>
      <c r="D69" s="287"/>
      <c r="E69" s="183">
        <f>IF(E62&gt;E64,E62-E64,0)</f>
        <v>0</v>
      </c>
      <c r="F69" s="183">
        <f>F40+F41-F53</f>
        <v>0</v>
      </c>
      <c r="G69" s="183">
        <f>G40+G41-G53</f>
        <v>0</v>
      </c>
      <c r="H69" s="183">
        <f>H40+H41-H53</f>
        <v>0</v>
      </c>
      <c r="I69" s="298">
        <f>I40+I41-I53</f>
        <v>0</v>
      </c>
      <c r="J69" s="313"/>
      <c r="K69" s="288"/>
      <c r="L69" s="282"/>
      <c r="M69" s="184"/>
      <c r="N69" s="184"/>
      <c r="O69" s="184"/>
      <c r="P69" s="255"/>
      <c r="Q69" s="184"/>
      <c r="R69" s="184"/>
      <c r="S69" s="184"/>
      <c r="T69" s="184"/>
      <c r="U69" s="184"/>
      <c r="V69" s="184"/>
      <c r="W69" s="184"/>
      <c r="X69" s="184"/>
      <c r="Y69" s="184"/>
      <c r="Z69" s="184"/>
      <c r="AA69" s="184"/>
      <c r="AB69" s="184"/>
    </row>
    <row r="70" spans="1:28" hidden="1" x14ac:dyDescent="0.3">
      <c r="A70" s="4" t="s">
        <v>41</v>
      </c>
    </row>
    <row r="71" spans="1:28" hidden="1" x14ac:dyDescent="0.3">
      <c r="A71" s="4" t="s">
        <v>42</v>
      </c>
      <c r="F71" s="186"/>
      <c r="J71" s="7"/>
    </row>
    <row r="72" spans="1:28" x14ac:dyDescent="0.3">
      <c r="J72" s="7"/>
    </row>
    <row r="73" spans="1:28" x14ac:dyDescent="0.3">
      <c r="J73" s="7"/>
    </row>
  </sheetData>
  <sheetProtection algorithmName="SHA-512" hashValue="FK6Tz033e3dUPDh/K8fQQ8PbYjVFwgfhw/LtZUB5GJKuHm8jpnfhg9b9GumDXh3dNObBl1WRyLC1xV1v3iD96Q==" saltValue="y9WGHoQBH6mUDHbJHbByZA==" spinCount="100000" sheet="1" objects="1" scenarios="1"/>
  <mergeCells count="7">
    <mergeCell ref="R13:T13"/>
    <mergeCell ref="E6:I7"/>
    <mergeCell ref="B67:C67"/>
    <mergeCell ref="B62:C62"/>
    <mergeCell ref="B63:C63"/>
    <mergeCell ref="B64:C64"/>
    <mergeCell ref="B65:C65"/>
  </mergeCells>
  <conditionalFormatting sqref="E53:I53">
    <cfRule type="expression" dxfId="3" priority="2">
      <formula>(#REF!&gt;0)</formula>
    </cfRule>
  </conditionalFormatting>
  <conditionalFormatting sqref="E39:I39">
    <cfRule type="expression" dxfId="2" priority="21">
      <formula>(#REF!&gt;0)</formula>
    </cfRule>
  </conditionalFormatting>
  <conditionalFormatting sqref="F40:I40">
    <cfRule type="expression" dxfId="1" priority="22">
      <formula>(#REF!&gt;0)</formula>
    </cfRule>
  </conditionalFormatting>
  <conditionalFormatting sqref="E30:I30">
    <cfRule type="expression" dxfId="0" priority="27">
      <formula>(#REF!&gt;0)</formula>
    </cfRule>
  </conditionalFormatting>
  <dataValidations count="11">
    <dataValidation allowBlank="1" showErrorMessage="1" prompt="_x000a_" sqref="K41:L44 E41:I44 E53:I53" xr:uid="{9155E554-00B4-4598-B2AA-9F819A44BA39}"/>
    <dataValidation allowBlank="1" showInputMessage="1" showErrorMessage="1" prompt="Surplus AHTF (see line 73) can be revolved from one unit to the next during the project, but remaining balance must be repaid after all home built and sold." sqref="K40:L40" xr:uid="{E49700D1-1AF3-4C0E-9BA2-377E2A09C9BE}"/>
    <dataValidation allowBlank="1" showInputMessage="1" showErrorMessage="1" prompt="AHTF funds can be revolved during the project but remaining balance must be repaid after all home built and sold." sqref="K69:L69" xr:uid="{BE282541-6E41-4DCF-9183-25D85CB80A4F}"/>
    <dataValidation allowBlank="1" showInputMessage="1" showErrorMessage="1" prompt="Do NOT mix HOME &amp; AHTF in the same unit._x000a_" sqref="K47:L47" xr:uid="{B34C4F83-218B-4692-A296-284E939D2641}"/>
    <dataValidation allowBlank="1" showErrorMessage="1" prompt="Do NOT mix HOME &amp; AHTF in the same unit._x000a_" sqref="E39:I39 K39:L39 E47:I47" xr:uid="{C2A2D744-801B-406B-8C45-F2A3F90C7518}"/>
    <dataValidation allowBlank="1" showInputMessage="1" showErrorMessage="1" prompt="Maximum buyer assistance: $40,000_x000a_" sqref="K53:L53" xr:uid="{0F9D3369-6558-49F6-A36B-AD15B39524CF}"/>
    <dataValidation allowBlank="1" showInputMessage="1" showErrorMessage="1" prompt="Maximum HOME or AHTF development subsidy is $25,000." sqref="K30:L30" xr:uid="{AA6BFB5D-15BD-4CD8-BDA5-D3CBA9073CAC}"/>
    <dataValidation allowBlank="1" showErrorMessage="1" sqref="E40:I40 E30:I30" xr:uid="{817E5282-3DDF-44D8-8420-8F2543E5F0D9}"/>
    <dataValidation allowBlank="1" showInputMessage="1" showErrorMessage="1" prompt="RHTF funds can be revolved during the project but remaining balance must be repaid after all home built and sold." sqref="E69:I69" xr:uid="{B5C8EA3C-50FE-4EAF-8E64-0DB6FF5672D2}"/>
    <dataValidation allowBlank="1" showInputMessage="1" showErrorMessage="1" prompt="must be lesser of $20K or 20% of TDC." sqref="E25:I25" xr:uid="{AD184EAB-C5D7-4B4A-B7A8-A1ED82695F40}"/>
    <dataValidation type="list" allowBlank="1" showInputMessage="1" showErrorMessage="1" sqref="E12:I12" xr:uid="{EE6CA517-DC4E-4B7D-BFD9-51B84430FC4C}">
      <formula1>$N$10:$N$13</formula1>
    </dataValidation>
  </dataValidations>
  <printOptions horizontalCentered="1"/>
  <pageMargins left="0.25" right="0.25" top="0.75" bottom="0.75" header="0.3" footer="0.3"/>
  <pageSetup paperSize="290" orientation="landscape" r:id="rId1"/>
  <headerFooter>
    <oddFooter>&amp;L&amp;"-,Italic"&amp;10&amp;K01+034Projected Sources &amp; Uses&amp;R&amp;"-,Italic"&amp;10&amp;K01+034Page &amp;P of &amp;N</oddFooter>
  </headerFooter>
  <rowBreaks count="1" manualBreakCount="1">
    <brk id="37" min="1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B2E52653479E40A5277B2AE0A7B210" ma:contentTypeVersion="1" ma:contentTypeDescription="Create a new document." ma:contentTypeScope="" ma:versionID="944240f33e6502e6b6b32538b94e0f5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f2aa9ed40e72a78c3822fc753b43e8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37DA2F5-86D1-4205-A939-AEE0DCBA05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302EB7-6656-4E89-A3B4-ECA9F381AD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2B2BD3-ED64-4BB2-ADAC-8BE267EAD72F}">
  <ds:schemaRefs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sharepoint/v3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RHTF Guidelines</vt:lpstr>
      <vt:lpstr>1)Application Summary</vt:lpstr>
      <vt:lpstr>2) Home Repair &amp; Recovery</vt:lpstr>
      <vt:lpstr>3) New Home Construction</vt:lpstr>
      <vt:lpstr>OrgName</vt:lpstr>
      <vt:lpstr>'1)Application Summary'!Print_Area</vt:lpstr>
      <vt:lpstr>'2) Home Repair &amp; Recovery'!Print_Area</vt:lpstr>
      <vt:lpstr>'3) New Home Construction'!Print_Area</vt:lpstr>
      <vt:lpstr>'RHTF Guidelines'!Print_Area</vt:lpstr>
      <vt:lpstr>'3) New Home Construction'!Print_Titles</vt:lpstr>
      <vt:lpstr>'3) New Home Construction'!SqFt</vt:lpstr>
      <vt:lpstr>'3) New Home Construction'!TDC</vt:lpstr>
      <vt:lpstr>TDC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Smith</dc:creator>
  <cp:lastModifiedBy>Jessica Shelton</cp:lastModifiedBy>
  <cp:lastPrinted>2023-07-19T18:56:10Z</cp:lastPrinted>
  <dcterms:created xsi:type="dcterms:W3CDTF">2019-02-05T01:10:53Z</dcterms:created>
  <dcterms:modified xsi:type="dcterms:W3CDTF">2023-08-18T21:06:29Z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0x0101006CB2E52653479E40A5277B2AE0A7B210</vt:lpwstr>
  </property>
</Properties>
</file>